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SCA Group PR\EB folder\Press releases\2026\260727 - Buy-backs W30\"/>
    </mc:Choice>
  </mc:AlternateContent>
  <xr:revisionPtr revIDLastSave="0" documentId="13_ncr:1_{9ABFC7B9-0925-42DA-B18E-663C25B63CD4}" xr6:coauthVersionLast="47" xr6:coauthVersionMax="47" xr10:uidLastSave="{00000000-0000-0000-0000-000000000000}"/>
  <bookViews>
    <workbookView xWindow="-110" yWindow="-110" windowWidth="19420" windowHeight="11500" xr2:uid="{0463456C-FE94-4141-B940-7B011ADAF52B}"/>
  </bookViews>
  <sheets>
    <sheet name="Sheet1" sheetId="1" r:id="rId1"/>
  </sheets>
  <definedNames>
    <definedName name="_xlnm._FilterDatabase" localSheetId="0" hidden="1">Sheet1!$B$2:$H$9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5" i="1" l="1"/>
  <c r="G165" i="1"/>
  <c r="F164" i="1"/>
  <c r="G164" i="1"/>
  <c r="F163" i="1"/>
  <c r="G163" i="1"/>
  <c r="F162" i="1"/>
  <c r="G162" i="1"/>
  <c r="F161" i="1"/>
  <c r="G161" i="1"/>
  <c r="F159" i="1"/>
  <c r="G159" i="1"/>
  <c r="F160" i="1"/>
  <c r="G160" i="1"/>
  <c r="F158" i="1"/>
  <c r="G158" i="1"/>
  <c r="F156" i="1"/>
  <c r="G156" i="1"/>
  <c r="F157" i="1"/>
  <c r="G157" i="1"/>
  <c r="F155" i="1"/>
  <c r="G155" i="1"/>
  <c r="F154" i="1"/>
  <c r="G154" i="1"/>
  <c r="F153" i="1"/>
  <c r="G153" i="1"/>
  <c r="F152" i="1"/>
  <c r="G152" i="1"/>
  <c r="F151" i="1"/>
  <c r="G151" i="1"/>
  <c r="G150" i="1"/>
  <c r="F150" i="1"/>
  <c r="F149" i="1"/>
  <c r="G149" i="1"/>
  <c r="F148" i="1"/>
  <c r="G148" i="1"/>
  <c r="F147" i="1"/>
  <c r="G147" i="1"/>
  <c r="F146" i="1"/>
  <c r="G146" i="1"/>
  <c r="F145" i="1"/>
  <c r="G145" i="1"/>
  <c r="F144" i="1"/>
  <c r="G144" i="1"/>
  <c r="F143" i="1"/>
  <c r="G143" i="1"/>
  <c r="F142" i="1"/>
  <c r="G142" i="1"/>
  <c r="C175" i="1" a="1"/>
  <c r="C175" i="1" s="1"/>
  <c r="C176" i="1" a="1"/>
  <c r="C176" i="1" s="1"/>
  <c r="C177" i="1"/>
  <c r="F141" i="1"/>
  <c r="G141" i="1"/>
  <c r="F140" i="1"/>
  <c r="G140" i="1"/>
  <c r="F138" i="1"/>
  <c r="G138" i="1"/>
  <c r="F139" i="1"/>
  <c r="G139" i="1"/>
  <c r="F137" i="1"/>
  <c r="G137" i="1"/>
  <c r="F136" i="1"/>
  <c r="G136" i="1"/>
  <c r="G135" i="1"/>
  <c r="F135" i="1"/>
  <c r="F134" i="1"/>
  <c r="G134" i="1"/>
  <c r="F133" i="1"/>
  <c r="G133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F132" i="1"/>
  <c r="G132" i="1"/>
  <c r="F131" i="1"/>
  <c r="G131" i="1"/>
  <c r="F130" i="1"/>
  <c r="G130" i="1"/>
  <c r="F129" i="1"/>
  <c r="G129" i="1"/>
  <c r="F128" i="1"/>
  <c r="G128" i="1"/>
  <c r="F126" i="1"/>
  <c r="G126" i="1"/>
  <c r="F127" i="1"/>
  <c r="G127" i="1"/>
  <c r="F125" i="1"/>
  <c r="G125" i="1"/>
  <c r="F124" i="1"/>
  <c r="G124" i="1"/>
  <c r="F123" i="1"/>
  <c r="G123" i="1"/>
  <c r="F122" i="1"/>
  <c r="G122" i="1"/>
  <c r="F121" i="1"/>
  <c r="G121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F120" i="1"/>
  <c r="G120" i="1"/>
  <c r="F119" i="1"/>
  <c r="G119" i="1"/>
  <c r="F118" i="1"/>
  <c r="G118" i="1"/>
  <c r="F117" i="1"/>
  <c r="G117" i="1"/>
  <c r="G116" i="1"/>
  <c r="F116" i="1"/>
  <c r="K115" i="1"/>
  <c r="G115" i="1"/>
  <c r="F115" i="1"/>
  <c r="F114" i="1"/>
  <c r="G114" i="1"/>
  <c r="F113" i="1"/>
  <c r="G113" i="1"/>
  <c r="F112" i="1"/>
  <c r="G112" i="1"/>
  <c r="F111" i="1"/>
  <c r="G111" i="1"/>
  <c r="F110" i="1"/>
  <c r="G110" i="1"/>
  <c r="F109" i="1"/>
  <c r="G109" i="1"/>
  <c r="F107" i="1"/>
  <c r="G107" i="1"/>
  <c r="F108" i="1"/>
  <c r="G108" i="1"/>
  <c r="F106" i="1"/>
  <c r="G106" i="1"/>
  <c r="F105" i="1"/>
  <c r="G105" i="1"/>
  <c r="F104" i="1"/>
  <c r="G104" i="1"/>
  <c r="F103" i="1"/>
  <c r="G103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6" i="1"/>
  <c r="K117" i="1"/>
  <c r="K118" i="1"/>
  <c r="K119" i="1"/>
  <c r="K120" i="1"/>
  <c r="F102" i="1"/>
  <c r="G102" i="1"/>
  <c r="F101" i="1"/>
  <c r="G101" i="1"/>
  <c r="F100" i="1"/>
  <c r="G100" i="1"/>
  <c r="F99" i="1"/>
  <c r="G99" i="1"/>
  <c r="F97" i="1"/>
  <c r="G97" i="1"/>
  <c r="F98" i="1"/>
  <c r="G98" i="1"/>
  <c r="F96" i="1"/>
  <c r="G96" i="1"/>
  <c r="F95" i="1"/>
  <c r="G95" i="1"/>
  <c r="F94" i="1"/>
  <c r="G94" i="1"/>
  <c r="F93" i="1"/>
  <c r="G93" i="1"/>
  <c r="G92" i="1"/>
  <c r="F92" i="1"/>
  <c r="F91" i="1"/>
  <c r="G91" i="1"/>
  <c r="F90" i="1"/>
  <c r="G90" i="1"/>
  <c r="F89" i="1"/>
  <c r="G89" i="1"/>
  <c r="F88" i="1"/>
  <c r="G88" i="1"/>
  <c r="F87" i="1"/>
  <c r="G87" i="1"/>
  <c r="F86" i="1"/>
  <c r="G86" i="1"/>
  <c r="F85" i="1"/>
  <c r="G85" i="1"/>
  <c r="F84" i="1"/>
  <c r="G84" i="1"/>
  <c r="F83" i="1"/>
  <c r="G83" i="1"/>
  <c r="F82" i="1"/>
  <c r="G82" i="1"/>
  <c r="F81" i="1"/>
  <c r="G81" i="1"/>
  <c r="F80" i="1"/>
  <c r="G80" i="1"/>
  <c r="F79" i="1"/>
  <c r="G79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F78" i="1"/>
  <c r="G78" i="1"/>
  <c r="F77" i="1"/>
  <c r="G77" i="1"/>
  <c r="F76" i="1"/>
  <c r="G76" i="1"/>
  <c r="F75" i="1"/>
  <c r="G75" i="1"/>
  <c r="F74" i="1"/>
  <c r="G74" i="1"/>
  <c r="F73" i="1"/>
  <c r="G73" i="1"/>
  <c r="F72" i="1"/>
  <c r="G72" i="1"/>
  <c r="F71" i="1"/>
  <c r="G71" i="1"/>
  <c r="F70" i="1"/>
  <c r="G70" i="1"/>
  <c r="F69" i="1"/>
  <c r="G69" i="1"/>
  <c r="F67" i="1"/>
  <c r="G67" i="1"/>
  <c r="F68" i="1"/>
  <c r="G68" i="1"/>
  <c r="F66" i="1"/>
  <c r="G66" i="1"/>
  <c r="F65" i="1"/>
  <c r="G65" i="1"/>
  <c r="F64" i="1"/>
  <c r="G64" i="1"/>
  <c r="F63" i="1"/>
  <c r="G63" i="1"/>
  <c r="F62" i="1"/>
  <c r="G62" i="1"/>
  <c r="F61" i="1"/>
  <c r="G61" i="1"/>
  <c r="F60" i="1"/>
  <c r="G60" i="1"/>
  <c r="F59" i="1"/>
  <c r="G59" i="1"/>
  <c r="F57" i="1"/>
  <c r="G57" i="1"/>
  <c r="F58" i="1"/>
  <c r="G58" i="1"/>
  <c r="F56" i="1"/>
  <c r="G56" i="1"/>
  <c r="F55" i="1"/>
  <c r="G55" i="1"/>
  <c r="F54" i="1"/>
  <c r="G54" i="1"/>
  <c r="F53" i="1"/>
  <c r="G53" i="1"/>
  <c r="F52" i="1"/>
  <c r="G52" i="1"/>
  <c r="F51" i="1"/>
  <c r="G51" i="1"/>
  <c r="F50" i="1"/>
  <c r="G50" i="1"/>
  <c r="F48" i="1"/>
  <c r="G48" i="1"/>
  <c r="F49" i="1"/>
  <c r="G49" i="1"/>
  <c r="F47" i="1"/>
  <c r="G47" i="1"/>
  <c r="F46" i="1"/>
  <c r="G46" i="1"/>
  <c r="F45" i="1"/>
  <c r="G45" i="1"/>
  <c r="F44" i="1"/>
  <c r="G44" i="1"/>
  <c r="F43" i="1"/>
  <c r="G43" i="1"/>
  <c r="F42" i="1"/>
  <c r="G42" i="1"/>
  <c r="F41" i="1"/>
  <c r="G41" i="1"/>
  <c r="F40" i="1"/>
  <c r="G40" i="1"/>
  <c r="F39" i="1"/>
  <c r="G39" i="1"/>
  <c r="F38" i="1"/>
  <c r="G38" i="1"/>
  <c r="F37" i="1"/>
  <c r="G37" i="1"/>
  <c r="F36" i="1"/>
  <c r="G36" i="1"/>
  <c r="F35" i="1"/>
  <c r="G35" i="1"/>
  <c r="K35" i="1"/>
  <c r="F34" i="1"/>
  <c r="G34" i="1"/>
  <c r="F33" i="1"/>
  <c r="G33" i="1"/>
  <c r="F32" i="1"/>
  <c r="G32" i="1"/>
  <c r="F31" i="1"/>
  <c r="G31" i="1"/>
  <c r="F30" i="1"/>
  <c r="G30" i="1"/>
  <c r="F29" i="1"/>
  <c r="G29" i="1"/>
  <c r="F28" i="1"/>
  <c r="G28" i="1"/>
  <c r="F26" i="1"/>
  <c r="G26" i="1"/>
  <c r="F27" i="1"/>
  <c r="G27" i="1"/>
  <c r="F25" i="1"/>
  <c r="G25" i="1"/>
  <c r="F24" i="1"/>
  <c r="G24" i="1"/>
  <c r="F23" i="1"/>
  <c r="G23" i="1"/>
  <c r="F22" i="1"/>
  <c r="G22" i="1"/>
  <c r="F21" i="1"/>
  <c r="G21" i="1"/>
  <c r="F20" i="1"/>
  <c r="G20" i="1"/>
  <c r="F19" i="1"/>
  <c r="G19" i="1"/>
  <c r="F18" i="1"/>
  <c r="G18" i="1"/>
  <c r="F17" i="1"/>
  <c r="G17" i="1"/>
  <c r="F16" i="1"/>
  <c r="G16" i="1"/>
  <c r="F15" i="1"/>
  <c r="G15" i="1"/>
  <c r="F14" i="1"/>
  <c r="G14" i="1"/>
  <c r="F13" i="1"/>
  <c r="G13" i="1"/>
  <c r="F12" i="1"/>
  <c r="G12" i="1"/>
  <c r="F11" i="1"/>
  <c r="G11" i="1"/>
  <c r="F10" i="1"/>
  <c r="G10" i="1"/>
  <c r="F9" i="1"/>
  <c r="G9" i="1"/>
  <c r="G8" i="1"/>
  <c r="G7" i="1"/>
  <c r="F8" i="1"/>
  <c r="F7" i="1"/>
  <c r="K7" i="1"/>
  <c r="H6" i="1" l="1"/>
  <c r="K77" i="1" l="1"/>
  <c r="K75" i="1"/>
  <c r="K76" i="1"/>
  <c r="K78" i="1"/>
  <c r="K64" i="1"/>
  <c r="K65" i="1"/>
  <c r="K66" i="1"/>
  <c r="K67" i="1"/>
  <c r="K68" i="1"/>
  <c r="K69" i="1"/>
  <c r="K70" i="1"/>
  <c r="K71" i="1"/>
  <c r="K72" i="1"/>
  <c r="K73" i="1"/>
  <c r="K74" i="1"/>
  <c r="K63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29" i="1" l="1"/>
  <c r="K30" i="1"/>
  <c r="K31" i="1"/>
  <c r="K32" i="1"/>
  <c r="K33" i="1"/>
  <c r="K34" i="1"/>
  <c r="K36" i="1"/>
  <c r="K37" i="1"/>
  <c r="K38" i="1"/>
  <c r="K39" i="1"/>
  <c r="K40" i="1"/>
  <c r="K41" i="1"/>
  <c r="K42" i="1"/>
  <c r="K43" i="1"/>
  <c r="K44" i="1"/>
  <c r="K45" i="1"/>
  <c r="K46" i="1"/>
  <c r="K28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E7" i="1"/>
  <c r="K10" i="1"/>
  <c r="K11" i="1"/>
  <c r="K12" i="1"/>
  <c r="K13" i="1"/>
  <c r="K14" i="1"/>
  <c r="K8" i="1"/>
  <c r="H7" i="1" l="1"/>
  <c r="E8" i="1"/>
  <c r="K9" i="1"/>
  <c r="K168" i="1" s="1"/>
  <c r="E9" i="1" l="1"/>
  <c r="H8" i="1"/>
  <c r="H9" i="1" l="1"/>
  <c r="E10" i="1"/>
  <c r="E11" i="1" l="1"/>
  <c r="H10" i="1"/>
  <c r="E12" i="1" l="1"/>
  <c r="H11" i="1"/>
  <c r="E13" i="1" l="1"/>
  <c r="H12" i="1"/>
  <c r="E14" i="1" l="1"/>
  <c r="H13" i="1"/>
  <c r="E15" i="1" l="1"/>
  <c r="H14" i="1"/>
  <c r="E16" i="1" l="1"/>
  <c r="H15" i="1"/>
  <c r="E17" i="1" l="1"/>
  <c r="H16" i="1"/>
  <c r="E18" i="1" l="1"/>
  <c r="H17" i="1"/>
  <c r="E19" i="1" l="1"/>
  <c r="H18" i="1"/>
  <c r="E20" i="1" l="1"/>
  <c r="H19" i="1"/>
  <c r="E21" i="1" l="1"/>
  <c r="H20" i="1"/>
  <c r="E22" i="1" l="1"/>
  <c r="H21" i="1"/>
  <c r="E23" i="1" l="1"/>
  <c r="H22" i="1"/>
  <c r="H23" i="1" l="1"/>
  <c r="E24" i="1"/>
  <c r="E25" i="1" l="1"/>
  <c r="H24" i="1"/>
  <c r="E26" i="1" l="1"/>
  <c r="H25" i="1"/>
  <c r="E27" i="1" l="1"/>
  <c r="H26" i="1"/>
  <c r="E28" i="1" l="1"/>
  <c r="H27" i="1"/>
  <c r="E29" i="1" l="1"/>
  <c r="H28" i="1"/>
  <c r="E30" i="1" l="1"/>
  <c r="H29" i="1"/>
  <c r="E31" i="1" l="1"/>
  <c r="H30" i="1"/>
  <c r="E32" i="1" l="1"/>
  <c r="H31" i="1"/>
  <c r="E33" i="1" l="1"/>
  <c r="H32" i="1"/>
  <c r="E34" i="1" l="1"/>
  <c r="H33" i="1"/>
  <c r="E35" i="1" l="1"/>
  <c r="H34" i="1"/>
  <c r="E36" i="1" l="1"/>
  <c r="H35" i="1"/>
  <c r="E37" i="1" l="1"/>
  <c r="H36" i="1"/>
  <c r="E38" i="1" l="1"/>
  <c r="H37" i="1"/>
  <c r="H38" i="1" l="1"/>
  <c r="E39" i="1"/>
  <c r="H39" i="1" l="1"/>
  <c r="E40" i="1"/>
  <c r="E41" i="1" l="1"/>
  <c r="H40" i="1"/>
  <c r="H41" i="1" l="1"/>
  <c r="E42" i="1"/>
  <c r="E43" i="1" l="1"/>
  <c r="H42" i="1"/>
  <c r="E44" i="1" l="1"/>
  <c r="H43" i="1"/>
  <c r="E45" i="1" l="1"/>
  <c r="H44" i="1"/>
  <c r="E46" i="1" l="1"/>
  <c r="H45" i="1"/>
  <c r="H46" i="1" l="1"/>
  <c r="E47" i="1"/>
  <c r="E48" i="1" l="1"/>
  <c r="H47" i="1"/>
  <c r="E49" i="1" l="1"/>
  <c r="H48" i="1"/>
  <c r="E50" i="1" l="1"/>
  <c r="H49" i="1"/>
  <c r="H50" i="1" l="1"/>
  <c r="E51" i="1"/>
  <c r="E52" i="1" l="1"/>
  <c r="H51" i="1"/>
  <c r="E53" i="1" l="1"/>
  <c r="H52" i="1"/>
  <c r="E54" i="1" l="1"/>
  <c r="H53" i="1"/>
  <c r="E55" i="1" l="1"/>
  <c r="H54" i="1"/>
  <c r="H55" i="1" l="1"/>
  <c r="E56" i="1"/>
  <c r="E57" i="1" l="1"/>
  <c r="H56" i="1"/>
  <c r="E58" i="1" l="1"/>
  <c r="H57" i="1"/>
  <c r="H58" i="1" l="1"/>
  <c r="E59" i="1"/>
  <c r="E60" i="1" l="1"/>
  <c r="H59" i="1"/>
  <c r="E61" i="1" l="1"/>
  <c r="H60" i="1"/>
  <c r="E62" i="1" l="1"/>
  <c r="H61" i="1"/>
  <c r="E63" i="1" l="1"/>
  <c r="H62" i="1"/>
  <c r="E64" i="1" l="1"/>
  <c r="H63" i="1"/>
  <c r="E65" i="1" l="1"/>
  <c r="H64" i="1"/>
  <c r="H65" i="1" l="1"/>
  <c r="E66" i="1"/>
  <c r="E67" i="1" l="1"/>
  <c r="H66" i="1"/>
  <c r="E68" i="1" l="1"/>
  <c r="H67" i="1"/>
  <c r="E69" i="1" l="1"/>
  <c r="H68" i="1"/>
  <c r="E70" i="1" l="1"/>
  <c r="H69" i="1"/>
  <c r="E71" i="1" l="1"/>
  <c r="H70" i="1"/>
  <c r="E72" i="1" l="1"/>
  <c r="H71" i="1"/>
  <c r="E73" i="1" l="1"/>
  <c r="H72" i="1"/>
  <c r="E74" i="1" l="1"/>
  <c r="H73" i="1"/>
  <c r="H74" i="1" l="1"/>
  <c r="E75" i="1"/>
  <c r="E76" i="1" l="1"/>
  <c r="H75" i="1"/>
  <c r="E77" i="1" l="1"/>
  <c r="H76" i="1"/>
  <c r="H77" i="1" l="1"/>
  <c r="E78" i="1"/>
  <c r="H78" i="1" l="1"/>
  <c r="E79" i="1"/>
  <c r="E80" i="1" l="1"/>
  <c r="H79" i="1"/>
  <c r="E81" i="1" l="1"/>
  <c r="H80" i="1"/>
  <c r="E82" i="1" l="1"/>
  <c r="H81" i="1"/>
  <c r="E83" i="1" l="1"/>
  <c r="H82" i="1"/>
  <c r="E84" i="1" l="1"/>
  <c r="H83" i="1"/>
  <c r="E85" i="1" l="1"/>
  <c r="H84" i="1"/>
  <c r="E86" i="1" l="1"/>
  <c r="H85" i="1"/>
  <c r="E87" i="1" l="1"/>
  <c r="H86" i="1"/>
  <c r="E88" i="1" l="1"/>
  <c r="H87" i="1"/>
  <c r="E89" i="1" l="1"/>
  <c r="H88" i="1"/>
  <c r="E90" i="1" l="1"/>
  <c r="H89" i="1"/>
  <c r="E91" i="1" l="1"/>
  <c r="H90" i="1"/>
  <c r="E92" i="1" l="1"/>
  <c r="H91" i="1"/>
  <c r="E93" i="1" l="1"/>
  <c r="H92" i="1"/>
  <c r="E94" i="1" l="1"/>
  <c r="H93" i="1"/>
  <c r="H94" i="1" l="1"/>
  <c r="E95" i="1"/>
  <c r="E96" i="1" l="1"/>
  <c r="H95" i="1"/>
  <c r="E97" i="1" l="1"/>
  <c r="H96" i="1"/>
  <c r="E98" i="1" l="1"/>
  <c r="H97" i="1"/>
  <c r="H98" i="1" l="1"/>
  <c r="E99" i="1"/>
  <c r="E100" i="1" l="1"/>
  <c r="H99" i="1"/>
  <c r="E101" i="1" l="1"/>
  <c r="H100" i="1"/>
  <c r="E102" i="1" l="1"/>
  <c r="H101" i="1"/>
  <c r="H102" i="1" l="1"/>
  <c r="E103" i="1"/>
  <c r="H103" i="1" l="1"/>
  <c r="E104" i="1"/>
  <c r="E105" i="1" l="1"/>
  <c r="H104" i="1"/>
  <c r="H105" i="1" l="1"/>
  <c r="E106" i="1"/>
  <c r="E107" i="1" l="1"/>
  <c r="H106" i="1"/>
  <c r="E108" i="1" l="1"/>
  <c r="H107" i="1"/>
  <c r="E109" i="1" l="1"/>
  <c r="H108" i="1"/>
  <c r="H109" i="1" l="1"/>
  <c r="E110" i="1"/>
  <c r="H110" i="1" l="1"/>
  <c r="E111" i="1"/>
  <c r="E112" i="1" l="1"/>
  <c r="H111" i="1"/>
  <c r="E113" i="1" l="1"/>
  <c r="H112" i="1"/>
  <c r="E114" i="1" l="1"/>
  <c r="H113" i="1"/>
  <c r="H114" i="1" l="1"/>
  <c r="E115" i="1"/>
  <c r="E116" i="1" l="1"/>
  <c r="H115" i="1"/>
  <c r="H116" i="1" l="1"/>
  <c r="E117" i="1"/>
  <c r="E118" i="1" l="1"/>
  <c r="H117" i="1"/>
  <c r="H118" i="1" l="1"/>
  <c r="E119" i="1"/>
  <c r="E120" i="1" l="1"/>
  <c r="H119" i="1"/>
  <c r="H120" i="1" l="1"/>
  <c r="E121" i="1"/>
  <c r="E122" i="1" l="1"/>
  <c r="H121" i="1"/>
  <c r="E123" i="1" l="1"/>
  <c r="H122" i="1"/>
  <c r="E124" i="1" l="1"/>
  <c r="H123" i="1"/>
  <c r="E125" i="1" l="1"/>
  <c r="H124" i="1"/>
  <c r="E126" i="1" l="1"/>
  <c r="H125" i="1"/>
  <c r="E127" i="1" l="1"/>
  <c r="H126" i="1"/>
  <c r="E128" i="1" l="1"/>
  <c r="H127" i="1"/>
  <c r="E129" i="1" l="1"/>
  <c r="H128" i="1"/>
  <c r="E130" i="1" l="1"/>
  <c r="H129" i="1"/>
  <c r="E131" i="1" l="1"/>
  <c r="H130" i="1"/>
  <c r="E132" i="1" l="1"/>
  <c r="H131" i="1"/>
  <c r="H132" i="1" l="1"/>
  <c r="E133" i="1"/>
  <c r="H133" i="1" l="1"/>
  <c r="E134" i="1"/>
  <c r="E135" i="1" l="1"/>
  <c r="H134" i="1"/>
  <c r="E136" i="1" l="1"/>
  <c r="H135" i="1"/>
  <c r="E137" i="1" l="1"/>
  <c r="H136" i="1"/>
  <c r="E138" i="1" l="1"/>
  <c r="H137" i="1"/>
  <c r="E139" i="1" l="1"/>
  <c r="H138" i="1"/>
  <c r="H139" i="1" l="1"/>
  <c r="E140" i="1"/>
  <c r="E141" i="1" l="1"/>
  <c r="H140" i="1"/>
  <c r="H141" i="1" l="1"/>
  <c r="E142" i="1"/>
  <c r="E143" i="1" l="1"/>
  <c r="H142" i="1"/>
  <c r="H143" i="1" l="1"/>
  <c r="E144" i="1"/>
  <c r="E145" i="1" l="1"/>
  <c r="H144" i="1"/>
  <c r="E146" i="1" l="1"/>
  <c r="H145" i="1"/>
  <c r="E147" i="1" l="1"/>
  <c r="H146" i="1"/>
  <c r="E148" i="1" l="1"/>
  <c r="H147" i="1"/>
  <c r="E149" i="1" l="1"/>
  <c r="H148" i="1"/>
  <c r="C3" i="1" l="1"/>
  <c r="C178" i="1" s="1"/>
  <c r="E150" i="1"/>
  <c r="H149" i="1"/>
  <c r="H150" i="1" l="1"/>
  <c r="E151" i="1"/>
  <c r="H151" i="1" l="1"/>
  <c r="E152" i="1"/>
  <c r="E153" i="1" l="1"/>
  <c r="H152" i="1"/>
  <c r="E154" i="1" l="1"/>
  <c r="H153" i="1"/>
  <c r="E155" i="1" l="1"/>
  <c r="H154" i="1"/>
  <c r="E156" i="1" l="1"/>
  <c r="H155" i="1"/>
  <c r="E157" i="1" l="1"/>
  <c r="H156" i="1"/>
  <c r="E158" i="1" l="1"/>
  <c r="H157" i="1"/>
  <c r="H158" i="1" l="1"/>
  <c r="E159" i="1"/>
  <c r="H159" i="1" l="1"/>
  <c r="E160" i="1"/>
  <c r="E161" i="1" l="1"/>
  <c r="H160" i="1"/>
  <c r="E162" i="1" l="1"/>
  <c r="H161" i="1"/>
  <c r="E163" i="1" l="1"/>
  <c r="H162" i="1"/>
  <c r="E164" i="1" l="1"/>
  <c r="H163" i="1"/>
  <c r="E165" i="1" l="1"/>
  <c r="H165" i="1" s="1"/>
  <c r="C179" i="1" s="1" a="1"/>
  <c r="C179" i="1" s="1"/>
  <c r="H16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<sst xmlns="http://schemas.openxmlformats.org/spreadsheetml/2006/main" count="31" uniqueCount="26">
  <si>
    <t>Repurchase of own shares</t>
  </si>
  <si>
    <t>Transactions</t>
  </si>
  <si>
    <t>Date</t>
  </si>
  <si>
    <t>Number of shares repurchased</t>
  </si>
  <si>
    <t>Average price</t>
  </si>
  <si>
    <t>SEK amount</t>
  </si>
  <si>
    <t>Initial holding</t>
  </si>
  <si>
    <t>Company</t>
  </si>
  <si>
    <t xml:space="preserve">Share Class </t>
  </si>
  <si>
    <t>Category</t>
  </si>
  <si>
    <t>Exchange</t>
  </si>
  <si>
    <t>Currency</t>
  </si>
  <si>
    <t>Quantity (no punctuation marks)</t>
  </si>
  <si>
    <t>Total shares held by the company</t>
  </si>
  <si>
    <t xml:space="preserve">Total outstanding shares in the company </t>
  </si>
  <si>
    <t>SSE</t>
  </si>
  <si>
    <t>SEK</t>
  </si>
  <si>
    <t>Karnov Group AB (publ)</t>
  </si>
  <si>
    <t>Total holding of Karnov Group C shares:</t>
  </si>
  <si>
    <t>KAR</t>
  </si>
  <si>
    <t>Total amount of  shares issued in Company Karnov Group AB:</t>
  </si>
  <si>
    <t>Total number of repurchased Karnov Group A shares:</t>
  </si>
  <si>
    <t>Total amount of  shares outstanding in  Karnov Group AB:</t>
  </si>
  <si>
    <t>Konvertering av aktier</t>
  </si>
  <si>
    <t>Makulering av aktier</t>
  </si>
  <si>
    <t>Uttag värdepapper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</si>
</sst>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[$-409]mmmm\ d\,\ yyyy;@"/>
    <numFmt numFmtId="165" formatCode="_-* #,##0_-;\-* #,##0_-;_-* &quot;-&quot;??_-;_-@_-"/>
    <numFmt numFmtId="166" formatCode="[$-409]d\-mmm\-yyyy;@"/>
    <numFmt numFmtId="167" formatCode="0.0000"/>
    <numFmt numFmtId="168" formatCode="#,##0.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i/>
      <sz val="10"/>
      <name val="Arial"/>
      <family val="2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3" fontId="0" fillId="0" borderId="0" xfId="0" applyNumberFormat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64" fontId="4" fillId="0" borderId="1" xfId="0" applyNumberFormat="1" applyFont="1" applyBorder="1" applyAlignment="1">
      <alignment horizontal="left"/>
    </xf>
    <xf numFmtId="3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0" xfId="0" applyFont="1"/>
    <xf numFmtId="165" fontId="4" fillId="0" borderId="2" xfId="1" applyNumberFormat="1" applyFont="1" applyBorder="1"/>
    <xf numFmtId="166" fontId="4" fillId="0" borderId="1" xfId="0" applyNumberFormat="1" applyFont="1" applyBorder="1" applyAlignment="1">
      <alignment horizontal="left"/>
    </xf>
    <xf numFmtId="167" fontId="4" fillId="0" borderId="1" xfId="0" applyNumberFormat="1" applyFont="1" applyBorder="1" applyAlignment="1">
      <alignment horizontal="right"/>
    </xf>
    <xf numFmtId="165" fontId="4" fillId="0" borderId="1" xfId="0" applyNumberFormat="1" applyFont="1" applyBorder="1"/>
    <xf numFmtId="0" fontId="4" fillId="0" borderId="1" xfId="0" applyFont="1" applyBorder="1"/>
    <xf numFmtId="165" fontId="3" fillId="0" borderId="1" xfId="0" applyNumberFormat="1" applyFont="1" applyBorder="1"/>
    <xf numFmtId="0" fontId="0" fillId="0" borderId="1" xfId="0" applyBorder="1"/>
    <xf numFmtId="14" fontId="0" fillId="0" borderId="1" xfId="0" applyNumberFormat="1" applyBorder="1" applyAlignment="1">
      <alignment horizontal="left"/>
    </xf>
    <xf numFmtId="3" fontId="0" fillId="0" borderId="1" xfId="0" applyNumberFormat="1" applyBorder="1" applyAlignment="1">
      <alignment horizontal="left"/>
    </xf>
    <xf numFmtId="3" fontId="4" fillId="0" borderId="1" xfId="0" applyNumberFormat="1" applyFont="1" applyBorder="1"/>
    <xf numFmtId="0" fontId="4" fillId="0" borderId="3" xfId="0" applyFont="1" applyBorder="1"/>
    <xf numFmtId="0" fontId="3" fillId="0" borderId="4" xfId="0" applyFont="1" applyBorder="1"/>
    <xf numFmtId="0" fontId="4" fillId="0" borderId="5" xfId="0" applyFont="1" applyBorder="1"/>
    <xf numFmtId="3" fontId="0" fillId="0" borderId="1" xfId="0" applyNumberFormat="1" applyBorder="1"/>
    <xf numFmtId="168" fontId="0" fillId="0" borderId="1" xfId="0" applyNumberFormat="1" applyBorder="1" applyAlignment="1">
      <alignment horizontal="left"/>
    </xf>
    <xf numFmtId="167" fontId="4" fillId="0" borderId="1" xfId="0" applyNumberFormat="1" applyFont="1" applyBorder="1"/>
    <xf numFmtId="3" fontId="4" fillId="0" borderId="0" xfId="0" applyNumberFormat="1" applyFont="1" applyAlignment="1">
      <alignment horizontal="right"/>
    </xf>
    <xf numFmtId="0" fontId="2" fillId="0" borderId="0" xfId="0" applyFont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5" fillId="0" borderId="1" xfId="0" applyFont="1" applyBorder="1"/>
    <xf numFmtId="166" fontId="7" fillId="0" borderId="1" xfId="0" applyNumberFormat="1" applyFont="1" applyBorder="1" applyAlignment="1">
      <alignment horizontal="left"/>
    </xf>
    <xf numFmtId="166" fontId="4" fillId="2" borderId="1" xfId="0" applyNumberFormat="1" applyFont="1" applyFill="1" applyBorder="1" applyAlignment="1">
      <alignment horizontal="left"/>
    </xf>
    <xf numFmtId="3" fontId="8" fillId="0" borderId="1" xfId="0" applyNumberFormat="1" applyFont="1" applyBorder="1" applyAlignment="1">
      <alignment horizontal="right"/>
    </xf>
    <xf numFmtId="0" fontId="8" fillId="0" borderId="1" xfId="0" applyFont="1" applyBorder="1"/>
    <xf numFmtId="3" fontId="7" fillId="0" borderId="1" xfId="0" applyNumberFormat="1" applyFont="1" applyBorder="1" applyAlignment="1">
      <alignment horizontal="right"/>
    </xf>
    <xf numFmtId="0" fontId="8" fillId="0" borderId="0" xfId="0" applyFont="1"/>
    <xf numFmtId="165" fontId="7" fillId="0" borderId="1" xfId="0" applyNumberFormat="1" applyFont="1" applyBorder="1"/>
    <xf numFmtId="3" fontId="8" fillId="0" borderId="1" xfId="0" applyNumberFormat="1" applyFont="1" applyBorder="1"/>
    <xf numFmtId="166" fontId="4" fillId="3" borderId="1" xfId="0" applyNumberFormat="1" applyFont="1" applyFill="1" applyBorder="1" applyAlignment="1">
      <alignment horizontal="left"/>
    </xf>
  </cellXfs>
  <cellStyles count="2">
    <cellStyle name="Normal" xfId="0" builtinId="0"/>
    <cellStyle name="Tusenta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042E7-6BD1-4415-AE3B-81E620DC6EF6}">
  <dimension ref="B2:K1048542"/>
  <sheetViews>
    <sheetView tabSelected="1" topLeftCell="C1" zoomScaleNormal="100" workbookViewId="0">
      <pane ySplit="5" topLeftCell="A145" activePane="bottomLeft" state="frozen"/>
      <selection pane="bottomLeft" activeCell="L1" sqref="L1:M1048576"/>
    </sheetView>
  </sheetViews>
  <sheetFormatPr defaultRowHeight="14.5" x14ac:dyDescent="0.35"/>
  <cols>
    <col min="2" max="2" width="36" bestFit="1" customWidth="1"/>
    <col min="3" max="3" width="28.54296875" customWidth="1"/>
    <col min="4" max="4" width="15.7265625" customWidth="1"/>
    <col min="5" max="6" width="20.54296875" customWidth="1"/>
    <col min="7" max="7" width="21.26953125" customWidth="1"/>
    <col min="8" max="8" width="23.453125" customWidth="1"/>
    <col min="9" max="9" width="3.7265625" customWidth="1"/>
    <col min="10" max="10" width="3.453125" customWidth="1"/>
    <col min="11" max="11" width="16.7265625" customWidth="1"/>
  </cols>
  <sheetData>
    <row r="2" spans="2:11" ht="15.5" x14ac:dyDescent="0.35">
      <c r="B2" s="29" t="s">
        <v>17</v>
      </c>
      <c r="C2" s="1"/>
      <c r="D2" s="1"/>
      <c r="G2" s="2"/>
      <c r="H2" s="2"/>
    </row>
    <row r="3" spans="2:11" x14ac:dyDescent="0.35">
      <c r="B3" s="3" t="s">
        <v>0</v>
      </c>
      <c r="C3" s="2">
        <f>SUM(C149:C167)+F149+E149</f>
        <v>3512203</v>
      </c>
      <c r="H3" s="2"/>
    </row>
    <row r="4" spans="2:11" x14ac:dyDescent="0.35">
      <c r="B4" s="4" t="s">
        <v>1</v>
      </c>
    </row>
    <row r="5" spans="2:11" ht="52" x14ac:dyDescent="0.35">
      <c r="B5" s="5" t="s">
        <v>2</v>
      </c>
      <c r="C5" s="5" t="s">
        <v>3</v>
      </c>
      <c r="D5" s="5" t="s">
        <v>4</v>
      </c>
      <c r="E5" s="5" t="s">
        <v>21</v>
      </c>
      <c r="F5" s="5" t="s">
        <v>18</v>
      </c>
      <c r="G5" s="5" t="s">
        <v>20</v>
      </c>
      <c r="H5" s="5" t="s">
        <v>22</v>
      </c>
      <c r="I5" s="6"/>
      <c r="J5" s="7"/>
      <c r="K5" s="5" t="s">
        <v>5</v>
      </c>
    </row>
    <row r="6" spans="2:11" x14ac:dyDescent="0.35">
      <c r="B6" s="8" t="s">
        <v>6</v>
      </c>
      <c r="C6" s="9"/>
      <c r="D6" s="10"/>
      <c r="E6" s="9">
        <v>0</v>
      </c>
      <c r="F6" s="9">
        <v>225902</v>
      </c>
      <c r="G6" s="9">
        <v>108102047</v>
      </c>
      <c r="H6" s="9">
        <f t="shared" ref="H6:H11" si="0">G6-E6-F6</f>
        <v>107876145</v>
      </c>
      <c r="I6" s="11"/>
      <c r="J6" s="11"/>
      <c r="K6" s="12"/>
    </row>
    <row r="7" spans="2:11" x14ac:dyDescent="0.35">
      <c r="B7" s="13">
        <v>46034</v>
      </c>
      <c r="C7" s="9">
        <v>6337</v>
      </c>
      <c r="D7" s="14">
        <v>104.997507</v>
      </c>
      <c r="E7" s="9">
        <f t="shared" ref="E7" si="1">E6+C7</f>
        <v>6337</v>
      </c>
      <c r="F7" s="9">
        <f t="shared" ref="F7:F107" si="2">225902</f>
        <v>225902</v>
      </c>
      <c r="G7" s="9">
        <f t="shared" ref="G7:G107" si="3">108102047</f>
        <v>108102047</v>
      </c>
      <c r="H7" s="9">
        <f t="shared" si="0"/>
        <v>107869808</v>
      </c>
      <c r="I7" s="11"/>
      <c r="J7" s="11"/>
      <c r="K7" s="15">
        <f>C7*D7</f>
        <v>665369.20185900002</v>
      </c>
    </row>
    <row r="8" spans="2:11" x14ac:dyDescent="0.35">
      <c r="B8" s="13">
        <v>46035</v>
      </c>
      <c r="C8" s="9">
        <v>8778</v>
      </c>
      <c r="D8" s="14">
        <v>105.20057</v>
      </c>
      <c r="E8" s="9">
        <f t="shared" ref="E8:E13" si="4">E7+C8</f>
        <v>15115</v>
      </c>
      <c r="F8" s="9">
        <f t="shared" si="2"/>
        <v>225902</v>
      </c>
      <c r="G8" s="9">
        <f t="shared" si="3"/>
        <v>108102047</v>
      </c>
      <c r="H8" s="9">
        <f t="shared" si="0"/>
        <v>107861030</v>
      </c>
      <c r="I8" s="11"/>
      <c r="J8" s="11"/>
      <c r="K8" s="15">
        <f>C8*D8</f>
        <v>923450.60346000001</v>
      </c>
    </row>
    <row r="9" spans="2:11" x14ac:dyDescent="0.35">
      <c r="B9" s="13">
        <v>46036</v>
      </c>
      <c r="C9" s="9">
        <v>5600</v>
      </c>
      <c r="D9" s="14">
        <v>106.10714299999999</v>
      </c>
      <c r="E9" s="9">
        <f t="shared" si="4"/>
        <v>20715</v>
      </c>
      <c r="F9" s="9">
        <f t="shared" si="2"/>
        <v>225902</v>
      </c>
      <c r="G9" s="9">
        <f t="shared" si="3"/>
        <v>108102047</v>
      </c>
      <c r="H9" s="9">
        <f t="shared" si="0"/>
        <v>107855430</v>
      </c>
      <c r="I9" s="11"/>
      <c r="J9" s="11"/>
      <c r="K9" s="15">
        <f t="shared" ref="K9" si="5">C9*D9</f>
        <v>594200.00079999992</v>
      </c>
    </row>
    <row r="10" spans="2:11" x14ac:dyDescent="0.35">
      <c r="B10" s="13">
        <v>46037</v>
      </c>
      <c r="C10" s="21">
        <v>6631</v>
      </c>
      <c r="D10" s="27">
        <v>106.075253</v>
      </c>
      <c r="E10" s="9">
        <f t="shared" si="4"/>
        <v>27346</v>
      </c>
      <c r="F10" s="9">
        <f t="shared" si="2"/>
        <v>225902</v>
      </c>
      <c r="G10" s="9">
        <f t="shared" si="3"/>
        <v>108102047</v>
      </c>
      <c r="H10" s="9">
        <f t="shared" si="0"/>
        <v>107848799</v>
      </c>
      <c r="I10" s="11"/>
      <c r="J10" s="11"/>
      <c r="K10" s="15">
        <f t="shared" ref="K10:K14" si="6">C10*D10</f>
        <v>703385.00264299999</v>
      </c>
    </row>
    <row r="11" spans="2:11" x14ac:dyDescent="0.35">
      <c r="B11" s="13">
        <v>46038</v>
      </c>
      <c r="C11" s="21">
        <v>12000</v>
      </c>
      <c r="D11" s="16">
        <v>106.25833299999999</v>
      </c>
      <c r="E11" s="9">
        <f t="shared" si="4"/>
        <v>39346</v>
      </c>
      <c r="F11" s="9">
        <f t="shared" si="2"/>
        <v>225902</v>
      </c>
      <c r="G11" s="9">
        <f t="shared" si="3"/>
        <v>108102047</v>
      </c>
      <c r="H11" s="9">
        <f t="shared" si="0"/>
        <v>107836799</v>
      </c>
      <c r="I11" s="11"/>
      <c r="J11" s="11"/>
      <c r="K11" s="15">
        <f t="shared" si="6"/>
        <v>1275099.9959999998</v>
      </c>
    </row>
    <row r="12" spans="2:11" x14ac:dyDescent="0.35">
      <c r="B12" s="13">
        <v>46041</v>
      </c>
      <c r="C12" s="21">
        <v>7500</v>
      </c>
      <c r="D12" s="16">
        <v>105.018907</v>
      </c>
      <c r="E12" s="9">
        <f t="shared" si="4"/>
        <v>46846</v>
      </c>
      <c r="F12" s="9">
        <f t="shared" si="2"/>
        <v>225902</v>
      </c>
      <c r="G12" s="9">
        <f t="shared" si="3"/>
        <v>108102047</v>
      </c>
      <c r="H12" s="9">
        <f t="shared" ref="H12" si="7">G12-E12-F12</f>
        <v>107829299</v>
      </c>
      <c r="I12" s="11"/>
      <c r="J12" s="11"/>
      <c r="K12" s="15">
        <f t="shared" si="6"/>
        <v>787641.80249999999</v>
      </c>
    </row>
    <row r="13" spans="2:11" x14ac:dyDescent="0.35">
      <c r="B13" s="13">
        <v>46042</v>
      </c>
      <c r="C13" s="21">
        <v>11693</v>
      </c>
      <c r="D13" s="16">
        <v>104.614504</v>
      </c>
      <c r="E13" s="9">
        <f t="shared" si="4"/>
        <v>58539</v>
      </c>
      <c r="F13" s="9">
        <f t="shared" si="2"/>
        <v>225902</v>
      </c>
      <c r="G13" s="9">
        <f t="shared" si="3"/>
        <v>108102047</v>
      </c>
      <c r="H13" s="9">
        <f t="shared" ref="H13" si="8">G13-E13-F13</f>
        <v>107817606</v>
      </c>
      <c r="I13" s="11"/>
      <c r="J13" s="11"/>
      <c r="K13" s="15">
        <f t="shared" si="6"/>
        <v>1223257.395272</v>
      </c>
    </row>
    <row r="14" spans="2:11" x14ac:dyDescent="0.35">
      <c r="B14" s="13">
        <v>46043</v>
      </c>
      <c r="C14" s="21">
        <v>10000</v>
      </c>
      <c r="D14" s="16">
        <v>103.84244</v>
      </c>
      <c r="E14" s="9">
        <f t="shared" ref="E14" si="9">E13+C14</f>
        <v>68539</v>
      </c>
      <c r="F14" s="9">
        <f t="shared" si="2"/>
        <v>225902</v>
      </c>
      <c r="G14" s="9">
        <f t="shared" si="3"/>
        <v>108102047</v>
      </c>
      <c r="H14" s="9">
        <f t="shared" ref="H14" si="10">G14-E14-F14</f>
        <v>107807606</v>
      </c>
      <c r="I14" s="11"/>
      <c r="J14" s="11"/>
      <c r="K14" s="15">
        <f t="shared" si="6"/>
        <v>1038424.3999999999</v>
      </c>
    </row>
    <row r="15" spans="2:11" x14ac:dyDescent="0.35">
      <c r="B15" s="13">
        <v>46044</v>
      </c>
      <c r="C15" s="21">
        <v>11000</v>
      </c>
      <c r="D15" s="16">
        <v>105.32181799999999</v>
      </c>
      <c r="E15" s="9">
        <f t="shared" ref="E15" si="11">E14+C15</f>
        <v>79539</v>
      </c>
      <c r="F15" s="9">
        <f t="shared" si="2"/>
        <v>225902</v>
      </c>
      <c r="G15" s="9">
        <f t="shared" si="3"/>
        <v>108102047</v>
      </c>
      <c r="H15" s="9">
        <f t="shared" ref="H15" si="12">G15-E15-F15</f>
        <v>107796606</v>
      </c>
      <c r="I15" s="11"/>
      <c r="J15" s="11"/>
      <c r="K15" s="15">
        <f t="shared" ref="K15:K28" si="13">C15*D15</f>
        <v>1158539.9979999999</v>
      </c>
    </row>
    <row r="16" spans="2:11" x14ac:dyDescent="0.35">
      <c r="B16" s="13">
        <v>46045</v>
      </c>
      <c r="C16" s="21">
        <v>10000</v>
      </c>
      <c r="D16" s="16">
        <v>103.97922</v>
      </c>
      <c r="E16" s="9">
        <f t="shared" ref="E16" si="14">E15+C16</f>
        <v>89539</v>
      </c>
      <c r="F16" s="9">
        <f t="shared" si="2"/>
        <v>225902</v>
      </c>
      <c r="G16" s="9">
        <f t="shared" si="3"/>
        <v>108102047</v>
      </c>
      <c r="H16" s="9">
        <f t="shared" ref="H16" si="15">G16-E16-F16</f>
        <v>107786606</v>
      </c>
      <c r="I16" s="11"/>
      <c r="J16" s="11"/>
      <c r="K16" s="15">
        <f t="shared" si="13"/>
        <v>1039792.2</v>
      </c>
    </row>
    <row r="17" spans="2:11" x14ac:dyDescent="0.35">
      <c r="B17" s="13">
        <v>46048</v>
      </c>
      <c r="C17" s="21">
        <v>12000</v>
      </c>
      <c r="D17" s="16">
        <v>102.303783</v>
      </c>
      <c r="E17" s="9">
        <f t="shared" ref="E17:E18" si="16">E16+C17</f>
        <v>101539</v>
      </c>
      <c r="F17" s="9">
        <f t="shared" si="2"/>
        <v>225902</v>
      </c>
      <c r="G17" s="9">
        <f t="shared" si="3"/>
        <v>108102047</v>
      </c>
      <c r="H17" s="9">
        <f t="shared" ref="H17:H18" si="17">G17-E17-F17</f>
        <v>107774606</v>
      </c>
      <c r="I17" s="11"/>
      <c r="J17" s="11"/>
      <c r="K17" s="15">
        <f t="shared" si="13"/>
        <v>1227645.3959999999</v>
      </c>
    </row>
    <row r="18" spans="2:11" x14ac:dyDescent="0.35">
      <c r="B18" s="13">
        <v>46049</v>
      </c>
      <c r="C18" s="21">
        <v>12000</v>
      </c>
      <c r="D18" s="16">
        <v>101.9098</v>
      </c>
      <c r="E18" s="9">
        <f t="shared" si="16"/>
        <v>113539</v>
      </c>
      <c r="F18" s="9">
        <f t="shared" si="2"/>
        <v>225902</v>
      </c>
      <c r="G18" s="9">
        <f t="shared" si="3"/>
        <v>108102047</v>
      </c>
      <c r="H18" s="9">
        <f t="shared" si="17"/>
        <v>107762606</v>
      </c>
      <c r="I18" s="11"/>
      <c r="J18" s="11"/>
      <c r="K18" s="15">
        <f t="shared" si="13"/>
        <v>1222917.6000000001</v>
      </c>
    </row>
    <row r="19" spans="2:11" x14ac:dyDescent="0.35">
      <c r="B19" s="13">
        <v>46050</v>
      </c>
      <c r="C19" s="21">
        <v>9248</v>
      </c>
      <c r="D19" s="16">
        <v>100.095902</v>
      </c>
      <c r="E19" s="9">
        <f t="shared" ref="E19" si="18">E18+C19</f>
        <v>122787</v>
      </c>
      <c r="F19" s="9">
        <f t="shared" si="2"/>
        <v>225902</v>
      </c>
      <c r="G19" s="9">
        <f t="shared" si="3"/>
        <v>108102047</v>
      </c>
      <c r="H19" s="9">
        <f t="shared" ref="H19" si="19">G19-E19-F19</f>
        <v>107753358</v>
      </c>
      <c r="I19" s="11"/>
      <c r="J19" s="11"/>
      <c r="K19" s="15">
        <f t="shared" si="13"/>
        <v>925686.9016959999</v>
      </c>
    </row>
    <row r="20" spans="2:11" x14ac:dyDescent="0.35">
      <c r="B20" s="13">
        <v>46051</v>
      </c>
      <c r="C20" s="21">
        <v>11450</v>
      </c>
      <c r="D20" s="16">
        <v>98.249485000000007</v>
      </c>
      <c r="E20" s="9">
        <f t="shared" ref="E20:E25" si="20">E19+C20</f>
        <v>134237</v>
      </c>
      <c r="F20" s="9">
        <f t="shared" si="2"/>
        <v>225902</v>
      </c>
      <c r="G20" s="9">
        <f t="shared" si="3"/>
        <v>108102047</v>
      </c>
      <c r="H20" s="9">
        <f t="shared" ref="H20" si="21">G20-E20-F20</f>
        <v>107741908</v>
      </c>
      <c r="I20" s="11"/>
      <c r="J20" s="11"/>
      <c r="K20" s="15">
        <f t="shared" si="13"/>
        <v>1124956.6032500002</v>
      </c>
    </row>
    <row r="21" spans="2:11" x14ac:dyDescent="0.35">
      <c r="B21" s="13">
        <v>46052</v>
      </c>
      <c r="C21" s="21">
        <v>11000</v>
      </c>
      <c r="D21" s="16">
        <v>97.694154999999995</v>
      </c>
      <c r="E21" s="9">
        <f t="shared" si="20"/>
        <v>145237</v>
      </c>
      <c r="F21" s="9">
        <f t="shared" si="2"/>
        <v>225902</v>
      </c>
      <c r="G21" s="9">
        <f t="shared" si="3"/>
        <v>108102047</v>
      </c>
      <c r="H21" s="9">
        <f t="shared" ref="H21:H22" si="22">G21-E21-F21</f>
        <v>107730908</v>
      </c>
      <c r="K21" s="15">
        <f t="shared" si="13"/>
        <v>1074635.7049999998</v>
      </c>
    </row>
    <row r="22" spans="2:11" x14ac:dyDescent="0.35">
      <c r="B22" s="13">
        <v>46055</v>
      </c>
      <c r="C22" s="21">
        <v>9767</v>
      </c>
      <c r="D22" s="16">
        <v>97.312624</v>
      </c>
      <c r="E22" s="9">
        <f t="shared" si="20"/>
        <v>155004</v>
      </c>
      <c r="F22" s="9">
        <f t="shared" si="2"/>
        <v>225902</v>
      </c>
      <c r="G22" s="9">
        <f t="shared" si="3"/>
        <v>108102047</v>
      </c>
      <c r="H22" s="9">
        <f t="shared" si="22"/>
        <v>107721141</v>
      </c>
      <c r="K22" s="15">
        <f t="shared" si="13"/>
        <v>950452.39860800002</v>
      </c>
    </row>
    <row r="23" spans="2:11" x14ac:dyDescent="0.35">
      <c r="B23" s="13">
        <v>46056</v>
      </c>
      <c r="C23" s="21">
        <v>16000</v>
      </c>
      <c r="D23" s="16">
        <v>92.873774999999995</v>
      </c>
      <c r="E23" s="9">
        <f t="shared" si="20"/>
        <v>171004</v>
      </c>
      <c r="F23" s="9">
        <f t="shared" si="2"/>
        <v>225902</v>
      </c>
      <c r="G23" s="9">
        <f t="shared" si="3"/>
        <v>108102047</v>
      </c>
      <c r="H23" s="9">
        <f t="shared" ref="H23" si="23">G23-E23-F23</f>
        <v>107705141</v>
      </c>
      <c r="K23" s="15">
        <f t="shared" si="13"/>
        <v>1485980.4</v>
      </c>
    </row>
    <row r="24" spans="2:11" x14ac:dyDescent="0.35">
      <c r="B24" s="13">
        <v>46057</v>
      </c>
      <c r="C24" s="21">
        <v>20000</v>
      </c>
      <c r="D24" s="16">
        <v>76.412580000000005</v>
      </c>
      <c r="E24" s="9">
        <f t="shared" si="20"/>
        <v>191004</v>
      </c>
      <c r="F24" s="9">
        <f t="shared" si="2"/>
        <v>225902</v>
      </c>
      <c r="G24" s="9">
        <f t="shared" si="3"/>
        <v>108102047</v>
      </c>
      <c r="H24" s="9">
        <f t="shared" ref="H24:H25" si="24">G24-E24-F24</f>
        <v>107685141</v>
      </c>
      <c r="K24" s="15">
        <f t="shared" si="13"/>
        <v>1528251.6</v>
      </c>
    </row>
    <row r="25" spans="2:11" x14ac:dyDescent="0.35">
      <c r="B25" s="13">
        <v>46058</v>
      </c>
      <c r="C25" s="21">
        <v>16000</v>
      </c>
      <c r="D25" s="16">
        <v>75.449550000000002</v>
      </c>
      <c r="E25" s="9">
        <f t="shared" si="20"/>
        <v>207004</v>
      </c>
      <c r="F25" s="9">
        <f t="shared" si="2"/>
        <v>225902</v>
      </c>
      <c r="G25" s="9">
        <f t="shared" si="3"/>
        <v>108102047</v>
      </c>
      <c r="H25" s="9">
        <f t="shared" si="24"/>
        <v>107669141</v>
      </c>
      <c r="K25" s="15">
        <f t="shared" si="13"/>
        <v>1207192.8</v>
      </c>
    </row>
    <row r="26" spans="2:11" x14ac:dyDescent="0.35">
      <c r="B26" s="13">
        <v>46059</v>
      </c>
      <c r="C26" s="21">
        <v>18256</v>
      </c>
      <c r="D26" s="16">
        <v>76.528505999999993</v>
      </c>
      <c r="E26" s="9">
        <f t="shared" ref="E26:E27" si="25">E25+C26</f>
        <v>225260</v>
      </c>
      <c r="F26" s="9">
        <f t="shared" si="2"/>
        <v>225902</v>
      </c>
      <c r="G26" s="9">
        <f t="shared" si="3"/>
        <v>108102047</v>
      </c>
      <c r="H26" s="9">
        <f t="shared" ref="H26:H27" si="26">G26-E26-F26</f>
        <v>107650885</v>
      </c>
      <c r="K26" s="15">
        <f t="shared" si="13"/>
        <v>1397104.4055359999</v>
      </c>
    </row>
    <row r="27" spans="2:11" x14ac:dyDescent="0.35">
      <c r="B27" s="13">
        <v>46062</v>
      </c>
      <c r="C27" s="21">
        <v>20000</v>
      </c>
      <c r="D27" s="16">
        <v>77.382739999999998</v>
      </c>
      <c r="E27" s="9">
        <f t="shared" si="25"/>
        <v>245260</v>
      </c>
      <c r="F27" s="9">
        <f t="shared" si="2"/>
        <v>225902</v>
      </c>
      <c r="G27" s="9">
        <f t="shared" si="3"/>
        <v>108102047</v>
      </c>
      <c r="H27" s="9">
        <f t="shared" si="26"/>
        <v>107630885</v>
      </c>
      <c r="K27" s="15">
        <f t="shared" si="13"/>
        <v>1547654.8</v>
      </c>
    </row>
    <row r="28" spans="2:11" x14ac:dyDescent="0.35">
      <c r="B28" s="13">
        <v>46063</v>
      </c>
      <c r="C28" s="21">
        <v>20000</v>
      </c>
      <c r="D28" s="16">
        <v>77.33605</v>
      </c>
      <c r="E28" s="9">
        <f t="shared" ref="E28" si="27">E27+C28</f>
        <v>265260</v>
      </c>
      <c r="F28" s="9">
        <f t="shared" si="2"/>
        <v>225902</v>
      </c>
      <c r="G28" s="9">
        <f t="shared" si="3"/>
        <v>108102047</v>
      </c>
      <c r="H28" s="9">
        <f t="shared" ref="H28" si="28">G28-E28-F28</f>
        <v>107610885</v>
      </c>
      <c r="K28" s="15">
        <f t="shared" si="13"/>
        <v>1546721</v>
      </c>
    </row>
    <row r="29" spans="2:11" x14ac:dyDescent="0.35">
      <c r="B29" s="13">
        <v>46064</v>
      </c>
      <c r="C29" s="21">
        <v>30000</v>
      </c>
      <c r="D29" s="16">
        <v>66.387360000000001</v>
      </c>
      <c r="E29" s="9">
        <f t="shared" ref="E29" si="29">E28+C29</f>
        <v>295260</v>
      </c>
      <c r="F29" s="9">
        <f t="shared" si="2"/>
        <v>225902</v>
      </c>
      <c r="G29" s="9">
        <f t="shared" si="3"/>
        <v>108102047</v>
      </c>
      <c r="H29" s="9">
        <f t="shared" ref="H29" si="30">G29-E29-F29</f>
        <v>107580885</v>
      </c>
      <c r="K29" s="15">
        <f t="shared" ref="K29:K46" si="31">C29*D29</f>
        <v>1991620.8</v>
      </c>
    </row>
    <row r="30" spans="2:11" x14ac:dyDescent="0.35">
      <c r="B30" s="13">
        <v>46065</v>
      </c>
      <c r="C30" s="21">
        <v>30000</v>
      </c>
      <c r="D30" s="16">
        <v>67.523392999999999</v>
      </c>
      <c r="E30" s="9">
        <f t="shared" ref="E30" si="32">E29+C30</f>
        <v>325260</v>
      </c>
      <c r="F30" s="9">
        <f t="shared" si="2"/>
        <v>225902</v>
      </c>
      <c r="G30" s="9">
        <f t="shared" si="3"/>
        <v>108102047</v>
      </c>
      <c r="H30" s="9">
        <f t="shared" ref="H30" si="33">G30-E30-F30</f>
        <v>107550885</v>
      </c>
      <c r="K30" s="15">
        <f t="shared" si="31"/>
        <v>2025701.79</v>
      </c>
    </row>
    <row r="31" spans="2:11" x14ac:dyDescent="0.35">
      <c r="B31" s="13">
        <v>46065</v>
      </c>
      <c r="C31" s="21">
        <v>99208</v>
      </c>
      <c r="D31" s="16">
        <v>68.45</v>
      </c>
      <c r="E31" s="9">
        <f t="shared" ref="E31" si="34">E30+C31</f>
        <v>424468</v>
      </c>
      <c r="F31" s="9">
        <f t="shared" si="2"/>
        <v>225902</v>
      </c>
      <c r="G31" s="9">
        <f t="shared" si="3"/>
        <v>108102047</v>
      </c>
      <c r="H31" s="9">
        <f t="shared" ref="H31" si="35">G31-E31-F31</f>
        <v>107451677</v>
      </c>
      <c r="K31" s="15">
        <f t="shared" si="31"/>
        <v>6790787.6000000006</v>
      </c>
    </row>
    <row r="32" spans="2:11" x14ac:dyDescent="0.35">
      <c r="B32" s="13">
        <v>46065</v>
      </c>
      <c r="C32" s="21">
        <v>100000</v>
      </c>
      <c r="D32" s="16">
        <v>66.7</v>
      </c>
      <c r="E32" s="9">
        <f t="shared" ref="E32" si="36">E31+C32</f>
        <v>524468</v>
      </c>
      <c r="F32" s="9">
        <f t="shared" si="2"/>
        <v>225902</v>
      </c>
      <c r="G32" s="9">
        <f t="shared" si="3"/>
        <v>108102047</v>
      </c>
      <c r="H32" s="9">
        <f t="shared" ref="H32" si="37">G32-E32-F32</f>
        <v>107351677</v>
      </c>
      <c r="K32" s="15">
        <f t="shared" si="31"/>
        <v>6670000</v>
      </c>
    </row>
    <row r="33" spans="2:11" x14ac:dyDescent="0.35">
      <c r="B33" s="13">
        <v>46066</v>
      </c>
      <c r="C33" s="21">
        <v>40000</v>
      </c>
      <c r="D33" s="16">
        <v>70.968585000000004</v>
      </c>
      <c r="E33" s="9">
        <f t="shared" ref="E33" si="38">E32+C33</f>
        <v>564468</v>
      </c>
      <c r="F33" s="9">
        <f t="shared" si="2"/>
        <v>225902</v>
      </c>
      <c r="G33" s="9">
        <f t="shared" si="3"/>
        <v>108102047</v>
      </c>
      <c r="H33" s="9">
        <f t="shared" ref="H33" si="39">G33-E33-F33</f>
        <v>107311677</v>
      </c>
      <c r="K33" s="15">
        <f t="shared" si="31"/>
        <v>2838743.4000000004</v>
      </c>
    </row>
    <row r="34" spans="2:11" x14ac:dyDescent="0.35">
      <c r="B34" s="13">
        <v>46066</v>
      </c>
      <c r="C34" s="21">
        <v>75000</v>
      </c>
      <c r="D34" s="16">
        <v>71</v>
      </c>
      <c r="E34" s="9">
        <f t="shared" ref="E34" si="40">E33+C34</f>
        <v>639468</v>
      </c>
      <c r="F34" s="9">
        <f t="shared" si="2"/>
        <v>225902</v>
      </c>
      <c r="G34" s="9">
        <f t="shared" si="3"/>
        <v>108102047</v>
      </c>
      <c r="H34" s="9">
        <f t="shared" ref="H34" si="41">G34-E34-F34</f>
        <v>107236677</v>
      </c>
      <c r="K34" s="15">
        <f t="shared" si="31"/>
        <v>5325000</v>
      </c>
    </row>
    <row r="35" spans="2:11" x14ac:dyDescent="0.35">
      <c r="B35" s="13">
        <v>46066</v>
      </c>
      <c r="C35" s="21">
        <v>44580</v>
      </c>
      <c r="D35" s="16">
        <v>71.25</v>
      </c>
      <c r="E35" s="9">
        <f t="shared" ref="E35" si="42">E34+C35</f>
        <v>684048</v>
      </c>
      <c r="F35" s="9">
        <f t="shared" si="2"/>
        <v>225902</v>
      </c>
      <c r="G35" s="9">
        <f t="shared" si="3"/>
        <v>108102047</v>
      </c>
      <c r="H35" s="9">
        <f t="shared" ref="H35" si="43">G35-E35-F35</f>
        <v>107192097</v>
      </c>
      <c r="K35" s="15">
        <f t="shared" si="31"/>
        <v>3176325</v>
      </c>
    </row>
    <row r="36" spans="2:11" x14ac:dyDescent="0.35">
      <c r="B36" s="13">
        <v>46066</v>
      </c>
      <c r="C36" s="21">
        <v>43085</v>
      </c>
      <c r="D36" s="16">
        <v>71.599999999999994</v>
      </c>
      <c r="E36" s="9">
        <f t="shared" ref="E36" si="44">E35+C36</f>
        <v>727133</v>
      </c>
      <c r="F36" s="9">
        <f t="shared" si="2"/>
        <v>225902</v>
      </c>
      <c r="G36" s="9">
        <f t="shared" si="3"/>
        <v>108102047</v>
      </c>
      <c r="H36" s="9">
        <f t="shared" ref="H36" si="45">G36-E36-F36</f>
        <v>107149012</v>
      </c>
      <c r="K36" s="15">
        <f t="shared" si="31"/>
        <v>3084885.9999999995</v>
      </c>
    </row>
    <row r="37" spans="2:11" x14ac:dyDescent="0.35">
      <c r="B37" s="13">
        <v>46069</v>
      </c>
      <c r="C37" s="21">
        <v>65000</v>
      </c>
      <c r="D37" s="16">
        <v>69.995354000000006</v>
      </c>
      <c r="E37" s="9">
        <f t="shared" ref="E37" si="46">E36+C37</f>
        <v>792133</v>
      </c>
      <c r="F37" s="9">
        <f t="shared" si="2"/>
        <v>225902</v>
      </c>
      <c r="G37" s="9">
        <f t="shared" si="3"/>
        <v>108102047</v>
      </c>
      <c r="H37" s="9">
        <f t="shared" ref="H37" si="47">G37-E37-F37</f>
        <v>107084012</v>
      </c>
      <c r="K37" s="15">
        <f t="shared" si="31"/>
        <v>4549698.0100000007</v>
      </c>
    </row>
    <row r="38" spans="2:11" x14ac:dyDescent="0.35">
      <c r="B38" s="13">
        <v>46069</v>
      </c>
      <c r="C38" s="21">
        <v>40000</v>
      </c>
      <c r="D38" s="16">
        <v>70.400000000000006</v>
      </c>
      <c r="E38" s="9">
        <f t="shared" ref="E38" si="48">E37+C38</f>
        <v>832133</v>
      </c>
      <c r="F38" s="9">
        <f t="shared" si="2"/>
        <v>225902</v>
      </c>
      <c r="G38" s="9">
        <f t="shared" si="3"/>
        <v>108102047</v>
      </c>
      <c r="H38" s="9">
        <f t="shared" ref="H38" si="49">G38-E38-F38</f>
        <v>107044012</v>
      </c>
      <c r="K38" s="15">
        <f t="shared" si="31"/>
        <v>2816000</v>
      </c>
    </row>
    <row r="39" spans="2:11" x14ac:dyDescent="0.35">
      <c r="B39" s="13">
        <v>46069</v>
      </c>
      <c r="C39" s="21">
        <v>54000</v>
      </c>
      <c r="D39" s="16">
        <v>70.349999999999994</v>
      </c>
      <c r="E39" s="9">
        <f t="shared" ref="E39" si="50">E38+C39</f>
        <v>886133</v>
      </c>
      <c r="F39" s="9">
        <f t="shared" si="2"/>
        <v>225902</v>
      </c>
      <c r="G39" s="9">
        <f t="shared" si="3"/>
        <v>108102047</v>
      </c>
      <c r="H39" s="9">
        <f t="shared" ref="H39" si="51">G39-E39-F39</f>
        <v>106990012</v>
      </c>
      <c r="K39" s="15">
        <f t="shared" si="31"/>
        <v>3798899.9999999995</v>
      </c>
    </row>
    <row r="40" spans="2:11" x14ac:dyDescent="0.35">
      <c r="B40" s="13">
        <v>46070</v>
      </c>
      <c r="C40" s="21">
        <v>50000</v>
      </c>
      <c r="D40" s="16">
        <v>69.831413999999995</v>
      </c>
      <c r="E40" s="9">
        <f t="shared" ref="E40" si="52">E39+C40</f>
        <v>936133</v>
      </c>
      <c r="F40" s="9">
        <f t="shared" si="2"/>
        <v>225902</v>
      </c>
      <c r="G40" s="9">
        <f t="shared" si="3"/>
        <v>108102047</v>
      </c>
      <c r="H40" s="9">
        <f t="shared" ref="H40" si="53">G40-E40-F40</f>
        <v>106940012</v>
      </c>
      <c r="K40" s="15">
        <f t="shared" si="31"/>
        <v>3491570.6999999997</v>
      </c>
    </row>
    <row r="41" spans="2:11" x14ac:dyDescent="0.35">
      <c r="B41" s="13">
        <v>46070</v>
      </c>
      <c r="C41" s="21">
        <v>75523</v>
      </c>
      <c r="D41" s="16">
        <v>68.3</v>
      </c>
      <c r="E41" s="9">
        <f t="shared" ref="E41" si="54">E40+C41</f>
        <v>1011656</v>
      </c>
      <c r="F41" s="9">
        <f t="shared" si="2"/>
        <v>225902</v>
      </c>
      <c r="G41" s="9">
        <f t="shared" si="3"/>
        <v>108102047</v>
      </c>
      <c r="H41" s="9">
        <f t="shared" ref="H41" si="55">G41-E41-F41</f>
        <v>106864489</v>
      </c>
      <c r="K41" s="15">
        <f t="shared" si="31"/>
        <v>5158220.8999999994</v>
      </c>
    </row>
    <row r="42" spans="2:11" x14ac:dyDescent="0.35">
      <c r="B42" s="13">
        <v>46070</v>
      </c>
      <c r="C42" s="21">
        <v>40927</v>
      </c>
      <c r="D42" s="16">
        <v>68.95</v>
      </c>
      <c r="E42" s="9">
        <f t="shared" ref="E42" si="56">E41+C42</f>
        <v>1052583</v>
      </c>
      <c r="F42" s="9">
        <f t="shared" si="2"/>
        <v>225902</v>
      </c>
      <c r="G42" s="9">
        <f t="shared" si="3"/>
        <v>108102047</v>
      </c>
      <c r="H42" s="9">
        <f t="shared" ref="H42" si="57">G42-E42-F42</f>
        <v>106823562</v>
      </c>
      <c r="K42" s="15">
        <f t="shared" si="31"/>
        <v>2821916.65</v>
      </c>
    </row>
    <row r="43" spans="2:11" x14ac:dyDescent="0.35">
      <c r="B43" s="13">
        <v>46070</v>
      </c>
      <c r="C43" s="21">
        <v>403501</v>
      </c>
      <c r="D43" s="16">
        <v>69.099999999999994</v>
      </c>
      <c r="E43" s="9">
        <f t="shared" ref="E43" si="58">E42+C43</f>
        <v>1456084</v>
      </c>
      <c r="F43" s="9">
        <f t="shared" si="2"/>
        <v>225902</v>
      </c>
      <c r="G43" s="9">
        <f t="shared" si="3"/>
        <v>108102047</v>
      </c>
      <c r="H43" s="9">
        <f t="shared" ref="H43" si="59">G43-E43-F43</f>
        <v>106420061</v>
      </c>
      <c r="K43" s="15">
        <f t="shared" si="31"/>
        <v>27881919.099999998</v>
      </c>
    </row>
    <row r="44" spans="2:11" x14ac:dyDescent="0.35">
      <c r="B44" s="13">
        <v>46070</v>
      </c>
      <c r="C44" s="21">
        <v>49746</v>
      </c>
      <c r="D44" s="16">
        <v>70.45</v>
      </c>
      <c r="E44" s="9">
        <f t="shared" ref="E44" si="60">E43+C44</f>
        <v>1505830</v>
      </c>
      <c r="F44" s="9">
        <f t="shared" si="2"/>
        <v>225902</v>
      </c>
      <c r="G44" s="9">
        <f t="shared" si="3"/>
        <v>108102047</v>
      </c>
      <c r="H44" s="9">
        <f t="shared" ref="H44" si="61">G44-E44-F44</f>
        <v>106370315</v>
      </c>
      <c r="K44" s="15">
        <f t="shared" si="31"/>
        <v>3504605.7</v>
      </c>
    </row>
    <row r="45" spans="2:11" x14ac:dyDescent="0.35">
      <c r="B45" s="13">
        <v>46071</v>
      </c>
      <c r="C45" s="25">
        <v>70000</v>
      </c>
      <c r="D45" s="16">
        <v>71.415501000000006</v>
      </c>
      <c r="E45" s="9">
        <f t="shared" ref="E45" si="62">E44+C45</f>
        <v>1575830</v>
      </c>
      <c r="F45" s="9">
        <f t="shared" si="2"/>
        <v>225902</v>
      </c>
      <c r="G45" s="9">
        <f t="shared" si="3"/>
        <v>108102047</v>
      </c>
      <c r="H45" s="9">
        <f t="shared" ref="H45" si="63">G45-E45-F45</f>
        <v>106300315</v>
      </c>
      <c r="K45" s="15">
        <f t="shared" si="31"/>
        <v>4999085.07</v>
      </c>
    </row>
    <row r="46" spans="2:11" x14ac:dyDescent="0.35">
      <c r="B46" s="13">
        <v>46071</v>
      </c>
      <c r="C46" s="21">
        <v>95000</v>
      </c>
      <c r="D46" s="16">
        <v>70.900000000000006</v>
      </c>
      <c r="E46" s="9">
        <f t="shared" ref="E46" si="64">E45+C46</f>
        <v>1670830</v>
      </c>
      <c r="F46" s="9">
        <f t="shared" si="2"/>
        <v>225902</v>
      </c>
      <c r="G46" s="9">
        <f t="shared" si="3"/>
        <v>108102047</v>
      </c>
      <c r="H46" s="9">
        <f t="shared" ref="H46" si="65">G46-E46-F46</f>
        <v>106205315</v>
      </c>
      <c r="K46" s="15">
        <f t="shared" si="31"/>
        <v>6735500.0000000009</v>
      </c>
    </row>
    <row r="47" spans="2:11" x14ac:dyDescent="0.35">
      <c r="B47" s="13">
        <v>46072</v>
      </c>
      <c r="C47" s="25">
        <v>13868</v>
      </c>
      <c r="D47" s="16">
        <v>73.8</v>
      </c>
      <c r="E47" s="9">
        <f t="shared" ref="E47" si="66">E46+C47</f>
        <v>1684698</v>
      </c>
      <c r="F47" s="9">
        <f t="shared" si="2"/>
        <v>225902</v>
      </c>
      <c r="G47" s="9">
        <f t="shared" si="3"/>
        <v>108102047</v>
      </c>
      <c r="H47" s="9">
        <f t="shared" ref="H47" si="67">G47-E47-F47</f>
        <v>106191447</v>
      </c>
      <c r="K47" s="15">
        <f t="shared" ref="K47:K110" si="68">C47*D47</f>
        <v>1023458.3999999999</v>
      </c>
    </row>
    <row r="48" spans="2:11" x14ac:dyDescent="0.35">
      <c r="B48" s="13">
        <v>46072</v>
      </c>
      <c r="C48" s="25">
        <v>50000</v>
      </c>
      <c r="D48" s="16">
        <v>73.578404000000006</v>
      </c>
      <c r="E48" s="9">
        <f t="shared" ref="E48:E49" si="69">E47+C48</f>
        <v>1734698</v>
      </c>
      <c r="F48" s="9">
        <f t="shared" si="2"/>
        <v>225902</v>
      </c>
      <c r="G48" s="9">
        <f t="shared" si="3"/>
        <v>108102047</v>
      </c>
      <c r="H48" s="9">
        <f t="shared" ref="H48:H49" si="70">G48-E48-F48</f>
        <v>106141447</v>
      </c>
      <c r="K48" s="15">
        <f t="shared" si="68"/>
        <v>3678920.2</v>
      </c>
    </row>
    <row r="49" spans="2:11" x14ac:dyDescent="0.35">
      <c r="B49" s="13">
        <v>46073</v>
      </c>
      <c r="C49" s="21">
        <v>65530</v>
      </c>
      <c r="D49" s="16">
        <v>73.623555999999994</v>
      </c>
      <c r="E49" s="9">
        <f t="shared" si="69"/>
        <v>1800228</v>
      </c>
      <c r="F49" s="9">
        <f t="shared" si="2"/>
        <v>225902</v>
      </c>
      <c r="G49" s="9">
        <f t="shared" si="3"/>
        <v>108102047</v>
      </c>
      <c r="H49" s="9">
        <f t="shared" si="70"/>
        <v>106075917</v>
      </c>
      <c r="K49" s="15">
        <f t="shared" si="68"/>
        <v>4824551.6246799994</v>
      </c>
    </row>
    <row r="50" spans="2:11" x14ac:dyDescent="0.35">
      <c r="B50" s="13">
        <v>46076</v>
      </c>
      <c r="C50" s="21">
        <v>429453</v>
      </c>
      <c r="D50" s="16">
        <v>71.349999999999994</v>
      </c>
      <c r="E50" s="9">
        <f t="shared" ref="E50:E51" si="71">E49+C50</f>
        <v>2229681</v>
      </c>
      <c r="F50" s="9">
        <f t="shared" si="2"/>
        <v>225902</v>
      </c>
      <c r="G50" s="9">
        <f t="shared" si="3"/>
        <v>108102047</v>
      </c>
      <c r="H50" s="9">
        <f t="shared" ref="H50:H51" si="72">G50-E50-F50</f>
        <v>105646464</v>
      </c>
      <c r="K50" s="15">
        <f t="shared" si="68"/>
        <v>30641471.549999997</v>
      </c>
    </row>
    <row r="51" spans="2:11" x14ac:dyDescent="0.35">
      <c r="B51" s="13">
        <v>46076</v>
      </c>
      <c r="C51" s="21">
        <v>125000</v>
      </c>
      <c r="D51" s="16">
        <v>71.55</v>
      </c>
      <c r="E51" s="9">
        <f t="shared" si="71"/>
        <v>2354681</v>
      </c>
      <c r="F51" s="9">
        <f t="shared" si="2"/>
        <v>225902</v>
      </c>
      <c r="G51" s="9">
        <f t="shared" si="3"/>
        <v>108102047</v>
      </c>
      <c r="H51" s="9">
        <f t="shared" si="72"/>
        <v>105521464</v>
      </c>
      <c r="K51" s="15">
        <f t="shared" si="68"/>
        <v>8943750</v>
      </c>
    </row>
    <row r="52" spans="2:11" x14ac:dyDescent="0.35">
      <c r="B52" s="13">
        <v>46076</v>
      </c>
      <c r="C52" s="21">
        <v>24525</v>
      </c>
      <c r="D52" s="16">
        <v>72.150000000000006</v>
      </c>
      <c r="E52" s="9">
        <f t="shared" ref="E52:E53" si="73">E51+C52</f>
        <v>2379206</v>
      </c>
      <c r="F52" s="9">
        <f t="shared" si="2"/>
        <v>225902</v>
      </c>
      <c r="G52" s="9">
        <f t="shared" si="3"/>
        <v>108102047</v>
      </c>
      <c r="H52" s="9">
        <f t="shared" ref="H52:H53" si="74">G52-E52-F52</f>
        <v>105496939</v>
      </c>
      <c r="K52" s="15">
        <f t="shared" si="68"/>
        <v>1769478.7500000002</v>
      </c>
    </row>
    <row r="53" spans="2:11" x14ac:dyDescent="0.35">
      <c r="B53" s="13">
        <v>46076</v>
      </c>
      <c r="C53" s="21">
        <v>24525</v>
      </c>
      <c r="D53" s="16">
        <v>71.95</v>
      </c>
      <c r="E53" s="9">
        <f t="shared" si="73"/>
        <v>2403731</v>
      </c>
      <c r="F53" s="9">
        <f t="shared" si="2"/>
        <v>225902</v>
      </c>
      <c r="G53" s="9">
        <f t="shared" si="3"/>
        <v>108102047</v>
      </c>
      <c r="H53" s="9">
        <f t="shared" si="74"/>
        <v>105472414</v>
      </c>
      <c r="K53" s="15">
        <f t="shared" si="68"/>
        <v>1764573.75</v>
      </c>
    </row>
    <row r="54" spans="2:11" x14ac:dyDescent="0.35">
      <c r="B54" s="13">
        <v>46076</v>
      </c>
      <c r="C54" s="21">
        <v>45228</v>
      </c>
      <c r="D54" s="16">
        <v>72.053909000000004</v>
      </c>
      <c r="E54" s="9">
        <f t="shared" ref="E54" si="75">E53+C54</f>
        <v>2448959</v>
      </c>
      <c r="F54" s="9">
        <f t="shared" si="2"/>
        <v>225902</v>
      </c>
      <c r="G54" s="9">
        <f t="shared" si="3"/>
        <v>108102047</v>
      </c>
      <c r="H54" s="9">
        <f t="shared" ref="H54" si="76">G54-E54-F54</f>
        <v>105427186</v>
      </c>
      <c r="K54" s="15">
        <f t="shared" si="68"/>
        <v>3258854.1962520001</v>
      </c>
    </row>
    <row r="55" spans="2:11" x14ac:dyDescent="0.35">
      <c r="B55" s="13">
        <v>46077</v>
      </c>
      <c r="C55" s="21">
        <v>60000</v>
      </c>
      <c r="D55" s="16">
        <v>71.507857000000001</v>
      </c>
      <c r="E55" s="9">
        <f t="shared" ref="E55:E56" si="77">E54+C55</f>
        <v>2508959</v>
      </c>
      <c r="F55" s="9">
        <f t="shared" si="2"/>
        <v>225902</v>
      </c>
      <c r="G55" s="9">
        <f t="shared" si="3"/>
        <v>108102047</v>
      </c>
      <c r="H55" s="9">
        <f t="shared" ref="H55:H56" si="78">G55-E55-F55</f>
        <v>105367186</v>
      </c>
      <c r="K55" s="15">
        <f t="shared" si="68"/>
        <v>4290471.42</v>
      </c>
    </row>
    <row r="56" spans="2:11" x14ac:dyDescent="0.35">
      <c r="B56" s="13">
        <v>46078</v>
      </c>
      <c r="C56" s="21">
        <v>40000</v>
      </c>
      <c r="D56" s="16">
        <v>71.198170000000005</v>
      </c>
      <c r="E56" s="9">
        <f t="shared" si="77"/>
        <v>2548959</v>
      </c>
      <c r="F56" s="9">
        <f t="shared" si="2"/>
        <v>225902</v>
      </c>
      <c r="G56" s="9">
        <f t="shared" si="3"/>
        <v>108102047</v>
      </c>
      <c r="H56" s="9">
        <f t="shared" si="78"/>
        <v>105327186</v>
      </c>
      <c r="K56" s="15">
        <f t="shared" si="68"/>
        <v>2847926.8000000003</v>
      </c>
    </row>
    <row r="57" spans="2:11" x14ac:dyDescent="0.35">
      <c r="B57" s="13">
        <v>46079</v>
      </c>
      <c r="C57" s="21">
        <v>40000</v>
      </c>
      <c r="D57" s="16">
        <v>72.194580000000002</v>
      </c>
      <c r="E57" s="9">
        <f t="shared" ref="E57:E58" si="79">E56+C57</f>
        <v>2588959</v>
      </c>
      <c r="F57" s="9">
        <f t="shared" si="2"/>
        <v>225902</v>
      </c>
      <c r="G57" s="9">
        <f t="shared" si="3"/>
        <v>108102047</v>
      </c>
      <c r="H57" s="9">
        <f t="shared" ref="H57:H58" si="80">G57-E57-F57</f>
        <v>105287186</v>
      </c>
      <c r="K57" s="15">
        <f t="shared" si="68"/>
        <v>2887783.2</v>
      </c>
    </row>
    <row r="58" spans="2:11" x14ac:dyDescent="0.35">
      <c r="B58" s="13">
        <v>46080</v>
      </c>
      <c r="C58" s="21">
        <v>50000</v>
      </c>
      <c r="D58" s="16">
        <v>74.078416000000004</v>
      </c>
      <c r="E58" s="9">
        <f t="shared" si="79"/>
        <v>2638959</v>
      </c>
      <c r="F58" s="9">
        <f t="shared" si="2"/>
        <v>225902</v>
      </c>
      <c r="G58" s="9">
        <f t="shared" si="3"/>
        <v>108102047</v>
      </c>
      <c r="H58" s="9">
        <f t="shared" si="80"/>
        <v>105237186</v>
      </c>
      <c r="K58" s="15">
        <f t="shared" si="68"/>
        <v>3703920.8000000003</v>
      </c>
    </row>
    <row r="59" spans="2:11" x14ac:dyDescent="0.35">
      <c r="B59" s="13">
        <v>46083</v>
      </c>
      <c r="C59" s="21">
        <v>65000</v>
      </c>
      <c r="D59" s="16">
        <v>72.635265000000004</v>
      </c>
      <c r="E59" s="9">
        <f t="shared" ref="E59" si="81">E58+C59</f>
        <v>2703959</v>
      </c>
      <c r="F59" s="9">
        <f t="shared" si="2"/>
        <v>225902</v>
      </c>
      <c r="G59" s="9">
        <f t="shared" si="3"/>
        <v>108102047</v>
      </c>
      <c r="H59" s="9">
        <f t="shared" ref="H59" si="82">G59-E59-F59</f>
        <v>105172186</v>
      </c>
      <c r="K59" s="15">
        <f t="shared" si="68"/>
        <v>4721292.2250000006</v>
      </c>
    </row>
    <row r="60" spans="2:11" x14ac:dyDescent="0.35">
      <c r="B60" s="13">
        <v>46084</v>
      </c>
      <c r="C60" s="21">
        <v>90000</v>
      </c>
      <c r="D60" s="16">
        <v>70.801162000000005</v>
      </c>
      <c r="E60" s="9">
        <f t="shared" ref="E60" si="83">E59+C60</f>
        <v>2793959</v>
      </c>
      <c r="F60" s="9">
        <f t="shared" si="2"/>
        <v>225902</v>
      </c>
      <c r="G60" s="9">
        <f t="shared" si="3"/>
        <v>108102047</v>
      </c>
      <c r="H60" s="9">
        <f t="shared" ref="H60" si="84">G60-E60-F60</f>
        <v>105082186</v>
      </c>
      <c r="K60" s="15">
        <f t="shared" si="68"/>
        <v>6372104.5800000001</v>
      </c>
    </row>
    <row r="61" spans="2:11" x14ac:dyDescent="0.35">
      <c r="B61" s="13">
        <v>46085</v>
      </c>
      <c r="C61" s="21">
        <v>50000</v>
      </c>
      <c r="D61" s="16">
        <v>72.725639999999999</v>
      </c>
      <c r="E61" s="9">
        <f t="shared" ref="E61:E62" si="85">E60+C61</f>
        <v>2843959</v>
      </c>
      <c r="F61" s="9">
        <f t="shared" si="2"/>
        <v>225902</v>
      </c>
      <c r="G61" s="9">
        <f t="shared" si="3"/>
        <v>108102047</v>
      </c>
      <c r="H61" s="9">
        <f t="shared" ref="H61:H62" si="86">G61-E61-F61</f>
        <v>105032186</v>
      </c>
      <c r="K61" s="15">
        <f t="shared" si="68"/>
        <v>3636282</v>
      </c>
    </row>
    <row r="62" spans="2:11" x14ac:dyDescent="0.35">
      <c r="B62" s="13">
        <v>46086</v>
      </c>
      <c r="C62" s="21">
        <v>92872</v>
      </c>
      <c r="D62" s="16">
        <v>74.626660999999999</v>
      </c>
      <c r="E62" s="9">
        <f t="shared" si="85"/>
        <v>2936831</v>
      </c>
      <c r="F62" s="9">
        <f t="shared" si="2"/>
        <v>225902</v>
      </c>
      <c r="G62" s="9">
        <f t="shared" si="3"/>
        <v>108102047</v>
      </c>
      <c r="H62" s="9">
        <f t="shared" si="86"/>
        <v>104939314</v>
      </c>
      <c r="K62" s="15">
        <f t="shared" si="68"/>
        <v>6930727.260392</v>
      </c>
    </row>
    <row r="63" spans="2:11" x14ac:dyDescent="0.35">
      <c r="B63" s="13">
        <v>46086</v>
      </c>
      <c r="C63" s="25">
        <v>1500000</v>
      </c>
      <c r="D63" s="18">
        <v>74.5</v>
      </c>
      <c r="E63" s="9">
        <f t="shared" ref="E63" si="87">E62+C63</f>
        <v>4436831</v>
      </c>
      <c r="F63" s="9">
        <f t="shared" si="2"/>
        <v>225902</v>
      </c>
      <c r="G63" s="9">
        <f t="shared" si="3"/>
        <v>108102047</v>
      </c>
      <c r="H63" s="9">
        <f t="shared" ref="H63" si="88">G63-E63-F63</f>
        <v>103439314</v>
      </c>
      <c r="K63" s="15">
        <f t="shared" si="68"/>
        <v>111750000</v>
      </c>
    </row>
    <row r="64" spans="2:11" x14ac:dyDescent="0.35">
      <c r="B64" s="13">
        <v>46087</v>
      </c>
      <c r="C64" s="21">
        <v>50000</v>
      </c>
      <c r="D64" s="16">
        <v>75.482212000000004</v>
      </c>
      <c r="E64" s="9">
        <f t="shared" ref="E64" si="89">E63+C64</f>
        <v>4486831</v>
      </c>
      <c r="F64" s="9">
        <f t="shared" si="2"/>
        <v>225902</v>
      </c>
      <c r="G64" s="9">
        <f t="shared" si="3"/>
        <v>108102047</v>
      </c>
      <c r="H64" s="9">
        <f t="shared" ref="H64" si="90">G64-E64-F64</f>
        <v>103389314</v>
      </c>
      <c r="K64" s="15">
        <f t="shared" si="68"/>
        <v>3774110.6</v>
      </c>
    </row>
    <row r="65" spans="2:11" x14ac:dyDescent="0.35">
      <c r="B65" s="13">
        <v>46090</v>
      </c>
      <c r="C65" s="21">
        <v>40000</v>
      </c>
      <c r="D65" s="16">
        <v>73.510429999999999</v>
      </c>
      <c r="E65" s="9">
        <f t="shared" ref="E65" si="91">E64+C65</f>
        <v>4526831</v>
      </c>
      <c r="F65" s="9">
        <f t="shared" si="2"/>
        <v>225902</v>
      </c>
      <c r="G65" s="9">
        <f t="shared" si="3"/>
        <v>108102047</v>
      </c>
      <c r="H65" s="9">
        <f t="shared" ref="H65" si="92">G65-E65-F65</f>
        <v>103349314</v>
      </c>
      <c r="K65" s="15">
        <f t="shared" si="68"/>
        <v>2940417.2</v>
      </c>
    </row>
    <row r="66" spans="2:11" x14ac:dyDescent="0.35">
      <c r="B66" s="13">
        <v>46091</v>
      </c>
      <c r="C66" s="21">
        <v>50000</v>
      </c>
      <c r="D66" s="16">
        <v>74</v>
      </c>
      <c r="E66" s="9">
        <f t="shared" ref="E66" si="93">E65+C66</f>
        <v>4576831</v>
      </c>
      <c r="F66" s="9">
        <f t="shared" si="2"/>
        <v>225902</v>
      </c>
      <c r="G66" s="9">
        <f t="shared" si="3"/>
        <v>108102047</v>
      </c>
      <c r="H66" s="9">
        <f t="shared" ref="H66" si="94">G66-E66-F66</f>
        <v>103299314</v>
      </c>
      <c r="K66" s="15">
        <f t="shared" si="68"/>
        <v>3700000</v>
      </c>
    </row>
    <row r="67" spans="2:11" x14ac:dyDescent="0.35">
      <c r="B67" s="13">
        <v>46091</v>
      </c>
      <c r="C67" s="21">
        <v>50000</v>
      </c>
      <c r="D67" s="16">
        <v>74.400000000000006</v>
      </c>
      <c r="E67" s="9">
        <f t="shared" ref="E67:E68" si="95">E66+C67</f>
        <v>4626831</v>
      </c>
      <c r="F67" s="9">
        <f t="shared" si="2"/>
        <v>225902</v>
      </c>
      <c r="G67" s="9">
        <f t="shared" si="3"/>
        <v>108102047</v>
      </c>
      <c r="H67" s="9">
        <f t="shared" ref="H67:H68" si="96">G67-E67-F67</f>
        <v>103249314</v>
      </c>
      <c r="K67" s="15">
        <f t="shared" si="68"/>
        <v>3720000.0000000005</v>
      </c>
    </row>
    <row r="68" spans="2:11" x14ac:dyDescent="0.35">
      <c r="B68" s="13">
        <v>46091</v>
      </c>
      <c r="C68" s="21">
        <v>30000</v>
      </c>
      <c r="D68" s="16">
        <v>74.365797000000001</v>
      </c>
      <c r="E68" s="9">
        <f t="shared" si="95"/>
        <v>4656831</v>
      </c>
      <c r="F68" s="9">
        <f t="shared" si="2"/>
        <v>225902</v>
      </c>
      <c r="G68" s="9">
        <f t="shared" si="3"/>
        <v>108102047</v>
      </c>
      <c r="H68" s="9">
        <f t="shared" si="96"/>
        <v>103219314</v>
      </c>
      <c r="K68" s="15">
        <f t="shared" si="68"/>
        <v>2230973.91</v>
      </c>
    </row>
    <row r="69" spans="2:11" x14ac:dyDescent="0.35">
      <c r="B69" s="13">
        <v>46092</v>
      </c>
      <c r="C69" s="21">
        <v>31418</v>
      </c>
      <c r="D69" s="16">
        <v>72.968543999999994</v>
      </c>
      <c r="E69" s="9">
        <f t="shared" ref="E69:E70" si="97">E68+C69</f>
        <v>4688249</v>
      </c>
      <c r="F69" s="9">
        <f t="shared" si="2"/>
        <v>225902</v>
      </c>
      <c r="G69" s="9">
        <f t="shared" si="3"/>
        <v>108102047</v>
      </c>
      <c r="H69" s="9">
        <f t="shared" ref="H69:H70" si="98">G69-E69-F69</f>
        <v>103187896</v>
      </c>
      <c r="K69" s="15">
        <f t="shared" si="68"/>
        <v>2292525.715392</v>
      </c>
    </row>
    <row r="70" spans="2:11" x14ac:dyDescent="0.35">
      <c r="B70" s="13">
        <v>46092</v>
      </c>
      <c r="C70" s="21">
        <v>75000</v>
      </c>
      <c r="D70" s="16">
        <v>72.599999999999994</v>
      </c>
      <c r="E70" s="9">
        <f t="shared" si="97"/>
        <v>4763249</v>
      </c>
      <c r="F70" s="9">
        <f t="shared" si="2"/>
        <v>225902</v>
      </c>
      <c r="G70" s="9">
        <f t="shared" si="3"/>
        <v>108102047</v>
      </c>
      <c r="H70" s="9">
        <f t="shared" si="98"/>
        <v>103112896</v>
      </c>
      <c r="K70" s="15">
        <f t="shared" si="68"/>
        <v>5445000</v>
      </c>
    </row>
    <row r="71" spans="2:11" x14ac:dyDescent="0.35">
      <c r="B71" s="13">
        <v>46093</v>
      </c>
      <c r="C71" s="21">
        <v>50000</v>
      </c>
      <c r="D71" s="16">
        <v>74.032222000000004</v>
      </c>
      <c r="E71" s="9">
        <f t="shared" ref="E71:E72" si="99">E70+C71</f>
        <v>4813249</v>
      </c>
      <c r="F71" s="9">
        <f t="shared" si="2"/>
        <v>225902</v>
      </c>
      <c r="G71" s="9">
        <f t="shared" si="3"/>
        <v>108102047</v>
      </c>
      <c r="H71" s="9">
        <f t="shared" ref="H71:H72" si="100">G71-E71-F71</f>
        <v>103062896</v>
      </c>
      <c r="K71" s="15">
        <f t="shared" si="68"/>
        <v>3701611.1</v>
      </c>
    </row>
    <row r="72" spans="2:11" x14ac:dyDescent="0.35">
      <c r="B72" s="13">
        <v>46094</v>
      </c>
      <c r="C72" s="21">
        <v>45000</v>
      </c>
      <c r="D72" s="16">
        <v>73.142932999999999</v>
      </c>
      <c r="E72" s="9">
        <f t="shared" si="99"/>
        <v>4858249</v>
      </c>
      <c r="F72" s="9">
        <f t="shared" si="2"/>
        <v>225902</v>
      </c>
      <c r="G72" s="9">
        <f t="shared" si="3"/>
        <v>108102047</v>
      </c>
      <c r="H72" s="9">
        <f t="shared" si="100"/>
        <v>103017896</v>
      </c>
      <c r="K72" s="15">
        <f t="shared" si="68"/>
        <v>3291431.9849999999</v>
      </c>
    </row>
    <row r="73" spans="2:11" x14ac:dyDescent="0.35">
      <c r="B73" s="13">
        <v>46097</v>
      </c>
      <c r="C73" s="21">
        <v>45000</v>
      </c>
      <c r="D73" s="16">
        <v>72.480800000000002</v>
      </c>
      <c r="E73" s="9">
        <f t="shared" ref="E73" si="101">E72+C73</f>
        <v>4903249</v>
      </c>
      <c r="F73" s="9">
        <f t="shared" si="2"/>
        <v>225902</v>
      </c>
      <c r="G73" s="9">
        <f t="shared" si="3"/>
        <v>108102047</v>
      </c>
      <c r="H73" s="9">
        <f t="shared" ref="H73" si="102">G73-E73-F73</f>
        <v>102972896</v>
      </c>
      <c r="K73" s="15">
        <f t="shared" si="68"/>
        <v>3261636</v>
      </c>
    </row>
    <row r="74" spans="2:11" x14ac:dyDescent="0.35">
      <c r="B74" s="13">
        <v>46098</v>
      </c>
      <c r="C74" s="25">
        <v>40000</v>
      </c>
      <c r="D74" s="18">
        <v>72.402670000000001</v>
      </c>
      <c r="E74" s="9">
        <f t="shared" ref="E74:E75" si="103">E73+C74</f>
        <v>4943249</v>
      </c>
      <c r="F74" s="9">
        <f t="shared" si="2"/>
        <v>225902</v>
      </c>
      <c r="G74" s="9">
        <f t="shared" si="3"/>
        <v>108102047</v>
      </c>
      <c r="H74" s="9">
        <f t="shared" ref="H74:H75" si="104">G74-E74-F74</f>
        <v>102932896</v>
      </c>
      <c r="K74" s="15">
        <f t="shared" si="68"/>
        <v>2896106.8</v>
      </c>
    </row>
    <row r="75" spans="2:11" x14ac:dyDescent="0.35">
      <c r="B75" s="13">
        <v>46099</v>
      </c>
      <c r="C75" s="25">
        <v>30000</v>
      </c>
      <c r="D75" s="18">
        <v>73.968873000000002</v>
      </c>
      <c r="E75" s="9">
        <f t="shared" si="103"/>
        <v>4973249</v>
      </c>
      <c r="F75" s="9">
        <f t="shared" si="2"/>
        <v>225902</v>
      </c>
      <c r="G75" s="9">
        <f t="shared" si="3"/>
        <v>108102047</v>
      </c>
      <c r="H75" s="9">
        <f t="shared" si="104"/>
        <v>102902896</v>
      </c>
      <c r="K75" s="15">
        <f t="shared" si="68"/>
        <v>2219066.19</v>
      </c>
    </row>
    <row r="76" spans="2:11" x14ac:dyDescent="0.35">
      <c r="B76" s="13">
        <v>46100</v>
      </c>
      <c r="C76" s="25">
        <v>20000</v>
      </c>
      <c r="D76" s="18">
        <v>71.878164999999996</v>
      </c>
      <c r="E76" s="9">
        <f t="shared" ref="E76:E77" si="105">E75+C76</f>
        <v>4993249</v>
      </c>
      <c r="F76" s="9">
        <f t="shared" si="2"/>
        <v>225902</v>
      </c>
      <c r="G76" s="9">
        <f t="shared" si="3"/>
        <v>108102047</v>
      </c>
      <c r="H76" s="9">
        <f t="shared" ref="H76:H77" si="106">G76-E76-F76</f>
        <v>102882896</v>
      </c>
      <c r="K76" s="15">
        <f t="shared" si="68"/>
        <v>1437563.2999999998</v>
      </c>
    </row>
    <row r="77" spans="2:11" x14ac:dyDescent="0.35">
      <c r="B77" s="13">
        <v>46101</v>
      </c>
      <c r="C77" s="25">
        <v>35000</v>
      </c>
      <c r="D77" s="18">
        <v>70.484342999999996</v>
      </c>
      <c r="E77" s="9">
        <f t="shared" si="105"/>
        <v>5028249</v>
      </c>
      <c r="F77" s="9">
        <f t="shared" si="2"/>
        <v>225902</v>
      </c>
      <c r="G77" s="9">
        <f t="shared" si="3"/>
        <v>108102047</v>
      </c>
      <c r="H77" s="9">
        <f t="shared" si="106"/>
        <v>102847896</v>
      </c>
      <c r="K77" s="15">
        <f>C77*D77</f>
        <v>2466952.0049999999</v>
      </c>
    </row>
    <row r="78" spans="2:11" x14ac:dyDescent="0.35">
      <c r="B78" s="13">
        <v>46104</v>
      </c>
      <c r="C78" s="25">
        <v>40000</v>
      </c>
      <c r="D78" s="18">
        <v>69.718572499999993</v>
      </c>
      <c r="E78" s="9">
        <f t="shared" ref="E78:E79" si="107">E77+C78</f>
        <v>5068249</v>
      </c>
      <c r="F78" s="9">
        <f t="shared" si="2"/>
        <v>225902</v>
      </c>
      <c r="G78" s="9">
        <f t="shared" si="3"/>
        <v>108102047</v>
      </c>
      <c r="H78" s="9">
        <f t="shared" ref="H78:H79" si="108">G78-E78-F78</f>
        <v>102807896</v>
      </c>
      <c r="K78" s="15">
        <f t="shared" si="68"/>
        <v>2788742.9</v>
      </c>
    </row>
    <row r="79" spans="2:11" x14ac:dyDescent="0.35">
      <c r="B79" s="13">
        <v>46105</v>
      </c>
      <c r="C79" s="25">
        <v>20000</v>
      </c>
      <c r="D79" s="18">
        <v>67.948419999999999</v>
      </c>
      <c r="E79" s="9">
        <f t="shared" si="107"/>
        <v>5088249</v>
      </c>
      <c r="F79" s="9">
        <f t="shared" si="2"/>
        <v>225902</v>
      </c>
      <c r="G79" s="9">
        <f t="shared" si="3"/>
        <v>108102047</v>
      </c>
      <c r="H79" s="9">
        <f t="shared" si="108"/>
        <v>102787896</v>
      </c>
      <c r="K79" s="15">
        <f t="shared" si="68"/>
        <v>1358968.4</v>
      </c>
    </row>
    <row r="80" spans="2:11" x14ac:dyDescent="0.35">
      <c r="B80" s="13">
        <v>46106</v>
      </c>
      <c r="C80" s="25">
        <v>30000</v>
      </c>
      <c r="D80" s="18">
        <v>68.005943000000002</v>
      </c>
      <c r="E80" s="9">
        <f t="shared" ref="E80:E81" si="109">E79+C80</f>
        <v>5118249</v>
      </c>
      <c r="F80" s="9">
        <f t="shared" si="2"/>
        <v>225902</v>
      </c>
      <c r="G80" s="9">
        <f t="shared" si="3"/>
        <v>108102047</v>
      </c>
      <c r="H80" s="9">
        <f t="shared" ref="H80:H81" si="110">G80-E80-F80</f>
        <v>102757896</v>
      </c>
      <c r="K80" s="15">
        <f t="shared" si="68"/>
        <v>2040178.29</v>
      </c>
    </row>
    <row r="81" spans="2:11" x14ac:dyDescent="0.35">
      <c r="B81" s="13">
        <v>46107</v>
      </c>
      <c r="C81" s="25">
        <v>70000</v>
      </c>
      <c r="D81" s="18">
        <v>69.356386999999998</v>
      </c>
      <c r="E81" s="9">
        <f t="shared" si="109"/>
        <v>5188249</v>
      </c>
      <c r="F81" s="9">
        <f t="shared" si="2"/>
        <v>225902</v>
      </c>
      <c r="G81" s="9">
        <f t="shared" si="3"/>
        <v>108102047</v>
      </c>
      <c r="H81" s="9">
        <f t="shared" si="110"/>
        <v>102687896</v>
      </c>
      <c r="K81" s="15">
        <f t="shared" si="68"/>
        <v>4854947.09</v>
      </c>
    </row>
    <row r="82" spans="2:11" x14ac:dyDescent="0.35">
      <c r="B82" s="13">
        <v>46107</v>
      </c>
      <c r="C82" s="25">
        <v>45787</v>
      </c>
      <c r="D82" s="18">
        <v>68.75</v>
      </c>
      <c r="E82" s="9">
        <f t="shared" ref="E82:E83" si="111">E81+C82</f>
        <v>5234036</v>
      </c>
      <c r="F82" s="9">
        <f t="shared" si="2"/>
        <v>225902</v>
      </c>
      <c r="G82" s="9">
        <f t="shared" si="3"/>
        <v>108102047</v>
      </c>
      <c r="H82" s="9">
        <f t="shared" ref="H82:H83" si="112">G82-E82-F82</f>
        <v>102642109</v>
      </c>
      <c r="K82" s="15">
        <f t="shared" si="68"/>
        <v>3147856.25</v>
      </c>
    </row>
    <row r="83" spans="2:11" x14ac:dyDescent="0.35">
      <c r="B83" s="13">
        <v>46107</v>
      </c>
      <c r="C83" s="25">
        <v>44165</v>
      </c>
      <c r="D83" s="18">
        <v>68.900000000000006</v>
      </c>
      <c r="E83" s="9">
        <f t="shared" si="111"/>
        <v>5278201</v>
      </c>
      <c r="F83" s="9">
        <f t="shared" si="2"/>
        <v>225902</v>
      </c>
      <c r="G83" s="9">
        <f t="shared" si="3"/>
        <v>108102047</v>
      </c>
      <c r="H83" s="9">
        <f t="shared" si="112"/>
        <v>102597944</v>
      </c>
      <c r="K83" s="15">
        <f t="shared" si="68"/>
        <v>3042968.5000000005</v>
      </c>
    </row>
    <row r="84" spans="2:11" x14ac:dyDescent="0.35">
      <c r="B84" s="13">
        <v>46108</v>
      </c>
      <c r="C84" s="25">
        <v>70000</v>
      </c>
      <c r="D84" s="18">
        <v>69.2667</v>
      </c>
      <c r="E84" s="9">
        <f t="shared" ref="E84:E85" si="113">E83+C84</f>
        <v>5348201</v>
      </c>
      <c r="F84" s="9">
        <f t="shared" si="2"/>
        <v>225902</v>
      </c>
      <c r="G84" s="9">
        <f t="shared" si="3"/>
        <v>108102047</v>
      </c>
      <c r="H84" s="9">
        <f t="shared" ref="H84:H85" si="114">G84-E84-F84</f>
        <v>102527944</v>
      </c>
      <c r="K84" s="15">
        <f t="shared" si="68"/>
        <v>4848669</v>
      </c>
    </row>
    <row r="85" spans="2:11" x14ac:dyDescent="0.35">
      <c r="B85" s="13">
        <v>46108</v>
      </c>
      <c r="C85" s="25">
        <v>1000000</v>
      </c>
      <c r="D85" s="18">
        <v>68.849999999999994</v>
      </c>
      <c r="E85" s="9">
        <f t="shared" si="113"/>
        <v>6348201</v>
      </c>
      <c r="F85" s="9">
        <f t="shared" si="2"/>
        <v>225902</v>
      </c>
      <c r="G85" s="9">
        <f t="shared" si="3"/>
        <v>108102047</v>
      </c>
      <c r="H85" s="9">
        <f t="shared" si="114"/>
        <v>101527944</v>
      </c>
      <c r="K85" s="15">
        <f t="shared" si="68"/>
        <v>68850000</v>
      </c>
    </row>
    <row r="86" spans="2:11" x14ac:dyDescent="0.35">
      <c r="B86" s="13">
        <v>46108</v>
      </c>
      <c r="C86" s="25">
        <v>1000000</v>
      </c>
      <c r="D86" s="18">
        <v>69.5</v>
      </c>
      <c r="E86" s="9">
        <f t="shared" ref="E86" si="115">E85+C86</f>
        <v>7348201</v>
      </c>
      <c r="F86" s="9">
        <f t="shared" si="2"/>
        <v>225902</v>
      </c>
      <c r="G86" s="9">
        <f t="shared" si="3"/>
        <v>108102047</v>
      </c>
      <c r="H86" s="9">
        <f t="shared" ref="H86" si="116">G86-E86-F86</f>
        <v>100527944</v>
      </c>
      <c r="K86" s="15">
        <f t="shared" si="68"/>
        <v>69500000</v>
      </c>
    </row>
    <row r="87" spans="2:11" x14ac:dyDescent="0.35">
      <c r="B87" s="13">
        <v>46111</v>
      </c>
      <c r="C87" s="25">
        <v>70000</v>
      </c>
      <c r="D87" s="18">
        <v>69.85472</v>
      </c>
      <c r="E87" s="9">
        <f t="shared" ref="E87" si="117">E86+C87</f>
        <v>7418201</v>
      </c>
      <c r="F87" s="9">
        <f t="shared" si="2"/>
        <v>225902</v>
      </c>
      <c r="G87" s="9">
        <f t="shared" si="3"/>
        <v>108102047</v>
      </c>
      <c r="H87" s="9">
        <f t="shared" ref="H87" si="118">G87-E87-F87</f>
        <v>100457944</v>
      </c>
      <c r="K87" s="15">
        <f t="shared" si="68"/>
        <v>4889830.4000000004</v>
      </c>
    </row>
    <row r="88" spans="2:11" x14ac:dyDescent="0.35">
      <c r="B88" s="13">
        <v>46111</v>
      </c>
      <c r="C88" s="25">
        <v>1000000</v>
      </c>
      <c r="D88" s="18">
        <v>69.95</v>
      </c>
      <c r="E88" s="9">
        <f t="shared" ref="E88" si="119">E87+C88</f>
        <v>8418201</v>
      </c>
      <c r="F88" s="9">
        <f t="shared" si="2"/>
        <v>225902</v>
      </c>
      <c r="G88" s="9">
        <f t="shared" si="3"/>
        <v>108102047</v>
      </c>
      <c r="H88" s="9">
        <f t="shared" ref="H88" si="120">G88-E88-F88</f>
        <v>99457944</v>
      </c>
      <c r="K88" s="15">
        <f t="shared" si="68"/>
        <v>69950000</v>
      </c>
    </row>
    <row r="89" spans="2:11" x14ac:dyDescent="0.35">
      <c r="B89" s="13">
        <v>46112</v>
      </c>
      <c r="C89" s="25">
        <v>40000</v>
      </c>
      <c r="D89" s="18">
        <v>71.397592000000003</v>
      </c>
      <c r="E89" s="9">
        <f t="shared" ref="E89" si="121">E88+C89</f>
        <v>8458201</v>
      </c>
      <c r="F89" s="9">
        <f t="shared" si="2"/>
        <v>225902</v>
      </c>
      <c r="G89" s="9">
        <f t="shared" si="3"/>
        <v>108102047</v>
      </c>
      <c r="H89" s="9">
        <f t="shared" ref="H89" si="122">G89-E89-F89</f>
        <v>99417944</v>
      </c>
      <c r="K89" s="15">
        <f t="shared" si="68"/>
        <v>2855903.68</v>
      </c>
    </row>
    <row r="90" spans="2:11" x14ac:dyDescent="0.35">
      <c r="B90" s="13">
        <v>46112</v>
      </c>
      <c r="C90" s="25">
        <v>800000</v>
      </c>
      <c r="D90" s="18">
        <v>71.650000000000006</v>
      </c>
      <c r="E90" s="9">
        <f t="shared" ref="E90:E91" si="123">E89+C90</f>
        <v>9258201</v>
      </c>
      <c r="F90" s="9">
        <f t="shared" si="2"/>
        <v>225902</v>
      </c>
      <c r="G90" s="9">
        <f t="shared" si="3"/>
        <v>108102047</v>
      </c>
      <c r="H90" s="9">
        <f t="shared" ref="H90:H91" si="124">G90-E90-F90</f>
        <v>98617944</v>
      </c>
      <c r="K90" s="15">
        <f t="shared" si="68"/>
        <v>57320000.000000007</v>
      </c>
    </row>
    <row r="91" spans="2:11" x14ac:dyDescent="0.35">
      <c r="B91" s="13">
        <v>46113</v>
      </c>
      <c r="C91" s="25">
        <v>30065</v>
      </c>
      <c r="D91" s="18">
        <v>71.737258999999995</v>
      </c>
      <c r="E91" s="9">
        <f t="shared" si="123"/>
        <v>9288266</v>
      </c>
      <c r="F91" s="9">
        <f t="shared" si="2"/>
        <v>225902</v>
      </c>
      <c r="G91" s="9">
        <f t="shared" si="3"/>
        <v>108102047</v>
      </c>
      <c r="H91" s="9">
        <f t="shared" si="124"/>
        <v>98587879</v>
      </c>
      <c r="K91" s="15">
        <f t="shared" si="68"/>
        <v>2156780.6918349997</v>
      </c>
    </row>
    <row r="92" spans="2:11" x14ac:dyDescent="0.35">
      <c r="B92" s="13">
        <v>46113</v>
      </c>
      <c r="C92" s="25">
        <v>400000</v>
      </c>
      <c r="D92" s="18">
        <v>70.599999999999994</v>
      </c>
      <c r="E92" s="9">
        <f t="shared" ref="E92" si="125">E91+C92</f>
        <v>9688266</v>
      </c>
      <c r="F92" s="9">
        <f t="shared" si="2"/>
        <v>225902</v>
      </c>
      <c r="G92" s="9">
        <f t="shared" si="3"/>
        <v>108102047</v>
      </c>
      <c r="H92" s="9">
        <f t="shared" ref="H92" si="126">G92-E92-F92</f>
        <v>98187879</v>
      </c>
      <c r="K92" s="15">
        <f t="shared" si="68"/>
        <v>28239999.999999996</v>
      </c>
    </row>
    <row r="93" spans="2:11" x14ac:dyDescent="0.35">
      <c r="B93" s="13">
        <v>46114</v>
      </c>
      <c r="C93" s="25">
        <v>20000</v>
      </c>
      <c r="D93" s="18">
        <v>72.446439999999996</v>
      </c>
      <c r="E93" s="9">
        <f t="shared" ref="E93" si="127">E92+C93</f>
        <v>9708266</v>
      </c>
      <c r="F93" s="9">
        <f t="shared" si="2"/>
        <v>225902</v>
      </c>
      <c r="G93" s="9">
        <f t="shared" si="3"/>
        <v>108102047</v>
      </c>
      <c r="H93" s="9">
        <f t="shared" ref="H93" si="128">G93-E93-F93</f>
        <v>98167879</v>
      </c>
      <c r="K93" s="15">
        <f t="shared" si="68"/>
        <v>1448928.7999999998</v>
      </c>
    </row>
    <row r="94" spans="2:11" x14ac:dyDescent="0.35">
      <c r="B94" s="13">
        <v>46119</v>
      </c>
      <c r="C94" s="25">
        <v>30000</v>
      </c>
      <c r="D94" s="18">
        <v>73.671750000000003</v>
      </c>
      <c r="E94" s="9">
        <f t="shared" ref="E94" si="129">E93+C94</f>
        <v>9738266</v>
      </c>
      <c r="F94" s="9">
        <f t="shared" si="2"/>
        <v>225902</v>
      </c>
      <c r="G94" s="9">
        <f t="shared" si="3"/>
        <v>108102047</v>
      </c>
      <c r="H94" s="9">
        <f t="shared" ref="H94" si="130">G94-E94-F94</f>
        <v>98137879</v>
      </c>
      <c r="K94" s="15">
        <f t="shared" si="68"/>
        <v>2210152.5</v>
      </c>
    </row>
    <row r="95" spans="2:11" x14ac:dyDescent="0.35">
      <c r="B95" s="13">
        <v>46120</v>
      </c>
      <c r="C95" s="25">
        <v>25000</v>
      </c>
      <c r="D95" s="18">
        <v>74.911355999999998</v>
      </c>
      <c r="E95" s="9">
        <f t="shared" ref="E95" si="131">E94+C95</f>
        <v>9763266</v>
      </c>
      <c r="F95" s="9">
        <f t="shared" si="2"/>
        <v>225902</v>
      </c>
      <c r="G95" s="9">
        <f t="shared" si="3"/>
        <v>108102047</v>
      </c>
      <c r="H95" s="9">
        <f t="shared" ref="H95" si="132">G95-E95-F95</f>
        <v>98112879</v>
      </c>
      <c r="K95" s="15">
        <f t="shared" si="68"/>
        <v>1872783.9</v>
      </c>
    </row>
    <row r="96" spans="2:11" x14ac:dyDescent="0.35">
      <c r="B96" s="13">
        <v>46121</v>
      </c>
      <c r="C96" s="25">
        <v>25000</v>
      </c>
      <c r="D96" s="18">
        <v>73.061124000000007</v>
      </c>
      <c r="E96" s="9">
        <f t="shared" ref="E96" si="133">E95+C96</f>
        <v>9788266</v>
      </c>
      <c r="F96" s="9">
        <f t="shared" si="2"/>
        <v>225902</v>
      </c>
      <c r="G96" s="9">
        <f t="shared" si="3"/>
        <v>108102047</v>
      </c>
      <c r="H96" s="9">
        <f t="shared" ref="H96" si="134">G96-E96-F96</f>
        <v>98087879</v>
      </c>
      <c r="K96" s="15">
        <f t="shared" si="68"/>
        <v>1826528.1</v>
      </c>
    </row>
    <row r="97" spans="2:11" x14ac:dyDescent="0.35">
      <c r="B97" s="13">
        <v>46122</v>
      </c>
      <c r="C97" s="25">
        <v>40000</v>
      </c>
      <c r="D97" s="18">
        <v>73.043539999999993</v>
      </c>
      <c r="E97" s="9">
        <f t="shared" ref="E97:E98" si="135">E96+C97</f>
        <v>9828266</v>
      </c>
      <c r="F97" s="9">
        <f t="shared" si="2"/>
        <v>225902</v>
      </c>
      <c r="G97" s="9">
        <f t="shared" si="3"/>
        <v>108102047</v>
      </c>
      <c r="H97" s="9">
        <f t="shared" ref="H97:H98" si="136">G97-E97-F97</f>
        <v>98047879</v>
      </c>
      <c r="K97" s="15">
        <f t="shared" si="68"/>
        <v>2921741.5999999996</v>
      </c>
    </row>
    <row r="98" spans="2:11" x14ac:dyDescent="0.35">
      <c r="B98" s="13">
        <v>46125</v>
      </c>
      <c r="C98" s="25">
        <v>50000</v>
      </c>
      <c r="D98" s="18">
        <v>70.605981999999997</v>
      </c>
      <c r="E98" s="9">
        <f t="shared" si="135"/>
        <v>9878266</v>
      </c>
      <c r="F98" s="9">
        <f t="shared" ref="F98:F100" si="137">225902</f>
        <v>225902</v>
      </c>
      <c r="G98" s="9">
        <f t="shared" ref="G98:G100" si="138">108102047</f>
        <v>108102047</v>
      </c>
      <c r="H98" s="9">
        <f t="shared" si="136"/>
        <v>97997879</v>
      </c>
      <c r="K98" s="15">
        <f t="shared" si="68"/>
        <v>3530299.1</v>
      </c>
    </row>
    <row r="99" spans="2:11" x14ac:dyDescent="0.35">
      <c r="B99" s="13">
        <v>46126</v>
      </c>
      <c r="C99" s="25">
        <v>40000</v>
      </c>
      <c r="D99" s="18">
        <v>71.576939999999993</v>
      </c>
      <c r="E99" s="9">
        <f t="shared" ref="E99:E100" si="139">E98+C99</f>
        <v>9918266</v>
      </c>
      <c r="F99" s="9">
        <f t="shared" si="2"/>
        <v>225902</v>
      </c>
      <c r="G99" s="9">
        <f t="shared" si="3"/>
        <v>108102047</v>
      </c>
      <c r="H99" s="9">
        <f t="shared" ref="H99:H100" si="140">G99-E99-F99</f>
        <v>97957879</v>
      </c>
      <c r="K99" s="15">
        <f t="shared" si="68"/>
        <v>2863077.5999999996</v>
      </c>
    </row>
    <row r="100" spans="2:11" x14ac:dyDescent="0.35">
      <c r="B100" s="13">
        <v>46127</v>
      </c>
      <c r="C100" s="25">
        <v>40000</v>
      </c>
      <c r="D100" s="18">
        <v>72.287598000000003</v>
      </c>
      <c r="E100" s="9">
        <f t="shared" si="139"/>
        <v>9958266</v>
      </c>
      <c r="F100" s="9">
        <f t="shared" si="137"/>
        <v>225902</v>
      </c>
      <c r="G100" s="9">
        <f t="shared" si="138"/>
        <v>108102047</v>
      </c>
      <c r="H100" s="9">
        <f t="shared" si="140"/>
        <v>97917879</v>
      </c>
      <c r="K100" s="15">
        <f t="shared" si="68"/>
        <v>2891503.92</v>
      </c>
    </row>
    <row r="101" spans="2:11" x14ac:dyDescent="0.35">
      <c r="B101" s="13">
        <v>46128</v>
      </c>
      <c r="C101" s="25">
        <v>40000</v>
      </c>
      <c r="D101" s="18">
        <v>74.423299999999998</v>
      </c>
      <c r="E101" s="9">
        <f t="shared" ref="E101" si="141">E100+C101</f>
        <v>9998266</v>
      </c>
      <c r="F101" s="9">
        <f t="shared" si="2"/>
        <v>225902</v>
      </c>
      <c r="G101" s="9">
        <f t="shared" si="3"/>
        <v>108102047</v>
      </c>
      <c r="H101" s="9">
        <f t="shared" ref="H101" si="142">G101-E101-F101</f>
        <v>97877879</v>
      </c>
      <c r="K101" s="15">
        <f t="shared" si="68"/>
        <v>2976932</v>
      </c>
    </row>
    <row r="102" spans="2:11" x14ac:dyDescent="0.35">
      <c r="B102" s="13">
        <v>46129</v>
      </c>
      <c r="C102" s="25">
        <v>40000</v>
      </c>
      <c r="D102" s="18">
        <v>77.055205000000001</v>
      </c>
      <c r="E102" s="9">
        <f t="shared" ref="E102:E103" si="143">E101+C102</f>
        <v>10038266</v>
      </c>
      <c r="F102" s="9">
        <f t="shared" si="2"/>
        <v>225902</v>
      </c>
      <c r="G102" s="9">
        <f t="shared" si="3"/>
        <v>108102047</v>
      </c>
      <c r="H102" s="9">
        <f t="shared" ref="H102:H103" si="144">G102-E102-F102</f>
        <v>97837879</v>
      </c>
      <c r="K102" s="15">
        <f t="shared" si="68"/>
        <v>3082208.2</v>
      </c>
    </row>
    <row r="103" spans="2:11" x14ac:dyDescent="0.35">
      <c r="B103" s="13">
        <v>46132</v>
      </c>
      <c r="C103" s="25">
        <v>35000</v>
      </c>
      <c r="D103" s="18">
        <v>75.872208999999998</v>
      </c>
      <c r="E103" s="9">
        <f t="shared" si="143"/>
        <v>10073266</v>
      </c>
      <c r="F103" s="9">
        <f t="shared" si="2"/>
        <v>225902</v>
      </c>
      <c r="G103" s="9">
        <f t="shared" si="3"/>
        <v>108102047</v>
      </c>
      <c r="H103" s="9">
        <f t="shared" si="144"/>
        <v>97802879</v>
      </c>
      <c r="K103" s="15">
        <f t="shared" si="68"/>
        <v>2655527.3149999999</v>
      </c>
    </row>
    <row r="104" spans="2:11" x14ac:dyDescent="0.35">
      <c r="B104" s="13">
        <v>46133</v>
      </c>
      <c r="C104" s="25">
        <v>35000</v>
      </c>
      <c r="D104" s="18">
        <v>75.683834000000004</v>
      </c>
      <c r="E104" s="9">
        <f t="shared" ref="E104" si="145">E103+C104</f>
        <v>10108266</v>
      </c>
      <c r="F104" s="9">
        <f t="shared" si="2"/>
        <v>225902</v>
      </c>
      <c r="G104" s="9">
        <f t="shared" si="3"/>
        <v>108102047</v>
      </c>
      <c r="H104" s="9">
        <f t="shared" ref="H104" si="146">G104-E104-F104</f>
        <v>97767879</v>
      </c>
      <c r="K104" s="15">
        <f t="shared" si="68"/>
        <v>2648934.19</v>
      </c>
    </row>
    <row r="105" spans="2:11" x14ac:dyDescent="0.35">
      <c r="B105" s="13">
        <v>46134</v>
      </c>
      <c r="C105" s="25">
        <v>35000</v>
      </c>
      <c r="D105" s="18">
        <v>75.751714000000007</v>
      </c>
      <c r="E105" s="9">
        <f t="shared" ref="E105:E106" si="147">E104+C105</f>
        <v>10143266</v>
      </c>
      <c r="F105" s="9">
        <f t="shared" si="2"/>
        <v>225902</v>
      </c>
      <c r="G105" s="9">
        <f t="shared" si="3"/>
        <v>108102047</v>
      </c>
      <c r="H105" s="9">
        <f t="shared" ref="H105:H106" si="148">G105-E105-F105</f>
        <v>97732879</v>
      </c>
      <c r="K105" s="15">
        <f t="shared" si="68"/>
        <v>2651309.9900000002</v>
      </c>
    </row>
    <row r="106" spans="2:11" x14ac:dyDescent="0.35">
      <c r="B106" s="13">
        <v>46135</v>
      </c>
      <c r="C106" s="25">
        <v>35000</v>
      </c>
      <c r="D106" s="18">
        <v>74.070493999999997</v>
      </c>
      <c r="E106" s="9">
        <f t="shared" si="147"/>
        <v>10178266</v>
      </c>
      <c r="F106" s="9">
        <f t="shared" si="2"/>
        <v>225902</v>
      </c>
      <c r="G106" s="9">
        <f t="shared" si="3"/>
        <v>108102047</v>
      </c>
      <c r="H106" s="9">
        <f t="shared" si="148"/>
        <v>97697879</v>
      </c>
      <c r="K106" s="15">
        <f t="shared" si="68"/>
        <v>2592467.29</v>
      </c>
    </row>
    <row r="107" spans="2:11" x14ac:dyDescent="0.35">
      <c r="B107" s="13">
        <v>46136</v>
      </c>
      <c r="C107" s="25">
        <v>35000</v>
      </c>
      <c r="D107" s="18">
        <v>71.478806000000006</v>
      </c>
      <c r="E107" s="9">
        <f t="shared" ref="E107:E108" si="149">E106+C107</f>
        <v>10213266</v>
      </c>
      <c r="F107" s="9">
        <f t="shared" si="2"/>
        <v>225902</v>
      </c>
      <c r="G107" s="9">
        <f t="shared" si="3"/>
        <v>108102047</v>
      </c>
      <c r="H107" s="9">
        <f t="shared" ref="H107:H108" si="150">G107-E107-F107</f>
        <v>97662879</v>
      </c>
      <c r="K107" s="15">
        <f t="shared" si="68"/>
        <v>2501758.2100000004</v>
      </c>
    </row>
    <row r="108" spans="2:11" x14ac:dyDescent="0.35">
      <c r="B108" s="13">
        <v>46139</v>
      </c>
      <c r="C108" s="25">
        <v>35000</v>
      </c>
      <c r="D108" s="18">
        <v>70.320777000000007</v>
      </c>
      <c r="E108" s="9">
        <f t="shared" si="149"/>
        <v>10248266</v>
      </c>
      <c r="F108" s="9">
        <f t="shared" ref="F108:F115" si="151">225902</f>
        <v>225902</v>
      </c>
      <c r="G108" s="9">
        <f t="shared" ref="G108:G114" si="152">108102047</f>
        <v>108102047</v>
      </c>
      <c r="H108" s="9">
        <f t="shared" si="150"/>
        <v>97627879</v>
      </c>
      <c r="K108" s="15">
        <f t="shared" si="68"/>
        <v>2461227.1950000003</v>
      </c>
    </row>
    <row r="109" spans="2:11" x14ac:dyDescent="0.35">
      <c r="B109" s="13">
        <v>46140</v>
      </c>
      <c r="C109" s="25">
        <v>30000</v>
      </c>
      <c r="D109" s="18">
        <v>67.992632999999998</v>
      </c>
      <c r="E109" s="9">
        <f t="shared" ref="E109" si="153">E108+C109</f>
        <v>10278266</v>
      </c>
      <c r="F109" s="9">
        <f t="shared" si="151"/>
        <v>225902</v>
      </c>
      <c r="G109" s="9">
        <f t="shared" si="152"/>
        <v>108102047</v>
      </c>
      <c r="H109" s="9">
        <f t="shared" ref="H109" si="154">G109-E109-F109</f>
        <v>97597879</v>
      </c>
      <c r="K109" s="15">
        <f t="shared" si="68"/>
        <v>2039778.99</v>
      </c>
    </row>
    <row r="110" spans="2:11" x14ac:dyDescent="0.35">
      <c r="B110" s="13">
        <v>46141</v>
      </c>
      <c r="C110" s="25">
        <v>25000</v>
      </c>
      <c r="D110" s="18">
        <v>66.406515999999996</v>
      </c>
      <c r="E110" s="9">
        <f t="shared" ref="E110" si="155">E109+C110</f>
        <v>10303266</v>
      </c>
      <c r="F110" s="9">
        <f t="shared" si="151"/>
        <v>225902</v>
      </c>
      <c r="G110" s="9">
        <f t="shared" si="152"/>
        <v>108102047</v>
      </c>
      <c r="H110" s="9">
        <f t="shared" ref="H110" si="156">G110-E110-F110</f>
        <v>97572879</v>
      </c>
      <c r="K110" s="15">
        <f t="shared" si="68"/>
        <v>1660162.9</v>
      </c>
    </row>
    <row r="111" spans="2:11" x14ac:dyDescent="0.35">
      <c r="B111" s="13">
        <v>46142</v>
      </c>
      <c r="C111" s="25">
        <v>15000</v>
      </c>
      <c r="D111" s="18">
        <v>66.885559999999998</v>
      </c>
      <c r="E111" s="9">
        <f t="shared" ref="E111" si="157">E110+C111</f>
        <v>10318266</v>
      </c>
      <c r="F111" s="9">
        <f t="shared" si="151"/>
        <v>225902</v>
      </c>
      <c r="G111" s="9">
        <f t="shared" si="152"/>
        <v>108102047</v>
      </c>
      <c r="H111" s="9">
        <f t="shared" ref="H111" si="158">G111-E111-F111</f>
        <v>97557879</v>
      </c>
      <c r="K111" s="15">
        <f t="shared" ref="K111:K167" si="159">C111*D111</f>
        <v>1003283.4</v>
      </c>
    </row>
    <row r="112" spans="2:11" x14ac:dyDescent="0.35">
      <c r="B112" s="13">
        <v>46146</v>
      </c>
      <c r="C112" s="25">
        <v>45000</v>
      </c>
      <c r="D112" s="18">
        <v>67.134416000000002</v>
      </c>
      <c r="E112" s="9">
        <f t="shared" ref="E112:E113" si="160">E111+C112</f>
        <v>10363266</v>
      </c>
      <c r="F112" s="9">
        <f t="shared" si="151"/>
        <v>225902</v>
      </c>
      <c r="G112" s="9">
        <f t="shared" si="152"/>
        <v>108102047</v>
      </c>
      <c r="H112" s="9">
        <f t="shared" ref="H112:H113" si="161">G112-E112-F112</f>
        <v>97512879</v>
      </c>
      <c r="K112" s="15">
        <f t="shared" si="159"/>
        <v>3021048.72</v>
      </c>
    </row>
    <row r="113" spans="2:11" x14ac:dyDescent="0.35">
      <c r="B113" s="13">
        <v>46147</v>
      </c>
      <c r="C113" s="25">
        <v>45000</v>
      </c>
      <c r="D113" s="18">
        <v>67.501631000000003</v>
      </c>
      <c r="E113" s="9">
        <f t="shared" si="160"/>
        <v>10408266</v>
      </c>
      <c r="F113" s="9">
        <f t="shared" si="151"/>
        <v>225902</v>
      </c>
      <c r="G113" s="9">
        <f t="shared" si="152"/>
        <v>108102047</v>
      </c>
      <c r="H113" s="9">
        <f t="shared" si="161"/>
        <v>97467879</v>
      </c>
      <c r="K113" s="15">
        <f t="shared" si="159"/>
        <v>3037573.395</v>
      </c>
    </row>
    <row r="114" spans="2:11" x14ac:dyDescent="0.35">
      <c r="B114" s="13">
        <v>46148</v>
      </c>
      <c r="C114" s="25">
        <v>13000</v>
      </c>
      <c r="D114" s="18">
        <v>70.670423</v>
      </c>
      <c r="E114" s="9">
        <f t="shared" ref="E114" si="162">E113+C114</f>
        <v>10421266</v>
      </c>
      <c r="F114" s="9">
        <f t="shared" si="151"/>
        <v>225902</v>
      </c>
      <c r="G114" s="9">
        <f t="shared" si="152"/>
        <v>108102047</v>
      </c>
      <c r="H114" s="9">
        <f t="shared" ref="H114" si="163">G114-E114-F114</f>
        <v>97454879</v>
      </c>
      <c r="K114" s="15">
        <f t="shared" si="159"/>
        <v>918715.49899999995</v>
      </c>
    </row>
    <row r="115" spans="2:11" s="37" customFormat="1" x14ac:dyDescent="0.35">
      <c r="B115" s="32" t="s">
        <v>24</v>
      </c>
      <c r="C115" s="34"/>
      <c r="D115" s="35"/>
      <c r="E115" s="36">
        <f>E114+C115-8418201</f>
        <v>2003065</v>
      </c>
      <c r="F115" s="36">
        <f t="shared" si="151"/>
        <v>225902</v>
      </c>
      <c r="G115" s="36">
        <f>108102047-8418201</f>
        <v>99683846</v>
      </c>
      <c r="H115" s="36">
        <f t="shared" ref="H115" si="164">G115-E115-F115</f>
        <v>97454879</v>
      </c>
      <c r="K115" s="38">
        <f>C115*D115</f>
        <v>0</v>
      </c>
    </row>
    <row r="116" spans="2:11" x14ac:dyDescent="0.35">
      <c r="B116" s="33">
        <v>46164</v>
      </c>
      <c r="C116" s="25">
        <v>25000</v>
      </c>
      <c r="D116" s="18">
        <v>74.477723999999995</v>
      </c>
      <c r="E116" s="9">
        <f t="shared" ref="E116:E121" si="165">E115+C116</f>
        <v>2028065</v>
      </c>
      <c r="F116" s="9">
        <f t="shared" ref="F116:F133" si="166">225902</f>
        <v>225902</v>
      </c>
      <c r="G116" s="9">
        <f t="shared" ref="G116:G134" si="167">99683846</f>
        <v>99683846</v>
      </c>
      <c r="H116" s="9">
        <f t="shared" ref="H116:H121" si="168">G116-E116-F116</f>
        <v>97429879</v>
      </c>
      <c r="K116" s="15">
        <f t="shared" si="159"/>
        <v>1861943.0999999999</v>
      </c>
    </row>
    <row r="117" spans="2:11" x14ac:dyDescent="0.35">
      <c r="B117" s="13">
        <v>46167</v>
      </c>
      <c r="C117" s="25">
        <v>25000</v>
      </c>
      <c r="D117" s="18">
        <v>76.504980000000003</v>
      </c>
      <c r="E117" s="9">
        <f t="shared" si="165"/>
        <v>2053065</v>
      </c>
      <c r="F117" s="9">
        <f t="shared" si="166"/>
        <v>225902</v>
      </c>
      <c r="G117" s="9">
        <f t="shared" si="167"/>
        <v>99683846</v>
      </c>
      <c r="H117" s="9">
        <f t="shared" si="168"/>
        <v>97404879</v>
      </c>
      <c r="K117" s="15">
        <f t="shared" si="159"/>
        <v>1912624.5</v>
      </c>
    </row>
    <row r="118" spans="2:11" x14ac:dyDescent="0.35">
      <c r="B118" s="13">
        <v>46168</v>
      </c>
      <c r="C118" s="25">
        <v>30000</v>
      </c>
      <c r="D118" s="18">
        <v>75.353193000000005</v>
      </c>
      <c r="E118" s="9">
        <f t="shared" si="165"/>
        <v>2083065</v>
      </c>
      <c r="F118" s="9">
        <f t="shared" si="166"/>
        <v>225902</v>
      </c>
      <c r="G118" s="9">
        <f t="shared" si="167"/>
        <v>99683846</v>
      </c>
      <c r="H118" s="9">
        <f t="shared" si="168"/>
        <v>97374879</v>
      </c>
      <c r="K118" s="15">
        <f t="shared" si="159"/>
        <v>2260595.79</v>
      </c>
    </row>
    <row r="119" spans="2:11" x14ac:dyDescent="0.35">
      <c r="B119" s="13">
        <v>46169</v>
      </c>
      <c r="C119" s="25">
        <v>25000</v>
      </c>
      <c r="D119" s="18">
        <v>73.384348000000003</v>
      </c>
      <c r="E119" s="9">
        <f t="shared" si="165"/>
        <v>2108065</v>
      </c>
      <c r="F119" s="9">
        <f t="shared" si="166"/>
        <v>225902</v>
      </c>
      <c r="G119" s="9">
        <f t="shared" si="167"/>
        <v>99683846</v>
      </c>
      <c r="H119" s="9">
        <f t="shared" si="168"/>
        <v>97349879</v>
      </c>
      <c r="K119" s="15">
        <f t="shared" si="159"/>
        <v>1834608.7000000002</v>
      </c>
    </row>
    <row r="120" spans="2:11" x14ac:dyDescent="0.35">
      <c r="B120" s="13">
        <v>46170</v>
      </c>
      <c r="C120" s="25">
        <v>25000</v>
      </c>
      <c r="D120" s="18">
        <v>70.961963999999995</v>
      </c>
      <c r="E120" s="9">
        <f t="shared" si="165"/>
        <v>2133065</v>
      </c>
      <c r="F120" s="9">
        <f t="shared" si="166"/>
        <v>225902</v>
      </c>
      <c r="G120" s="9">
        <f t="shared" si="167"/>
        <v>99683846</v>
      </c>
      <c r="H120" s="9">
        <f t="shared" si="168"/>
        <v>97324879</v>
      </c>
      <c r="K120" s="15">
        <f t="shared" si="159"/>
        <v>1774049.0999999999</v>
      </c>
    </row>
    <row r="121" spans="2:11" x14ac:dyDescent="0.35">
      <c r="B121" s="13">
        <v>46171</v>
      </c>
      <c r="C121" s="25">
        <v>25000</v>
      </c>
      <c r="D121" s="18">
        <v>69.668083999999993</v>
      </c>
      <c r="E121" s="9">
        <f t="shared" si="165"/>
        <v>2158065</v>
      </c>
      <c r="F121" s="9">
        <f t="shared" si="166"/>
        <v>225902</v>
      </c>
      <c r="G121" s="9">
        <f t="shared" si="167"/>
        <v>99683846</v>
      </c>
      <c r="H121" s="9">
        <f t="shared" si="168"/>
        <v>97299879</v>
      </c>
      <c r="K121" s="15">
        <f t="shared" si="159"/>
        <v>1741702.0999999999</v>
      </c>
    </row>
    <row r="122" spans="2:11" x14ac:dyDescent="0.35">
      <c r="B122" s="13">
        <v>46174</v>
      </c>
      <c r="C122" s="25">
        <v>30000</v>
      </c>
      <c r="D122" s="18">
        <v>70.474220000000003</v>
      </c>
      <c r="E122" s="9">
        <f t="shared" ref="E122:E123" si="169">E121+C122</f>
        <v>2188065</v>
      </c>
      <c r="F122" s="9">
        <f t="shared" si="166"/>
        <v>225902</v>
      </c>
      <c r="G122" s="9">
        <f t="shared" si="167"/>
        <v>99683846</v>
      </c>
      <c r="H122" s="9">
        <f t="shared" ref="H122:H123" si="170">G122-E122-F122</f>
        <v>97269879</v>
      </c>
      <c r="K122" s="15">
        <f t="shared" si="159"/>
        <v>2114226.6</v>
      </c>
    </row>
    <row r="123" spans="2:11" x14ac:dyDescent="0.35">
      <c r="B123" s="13">
        <v>46175</v>
      </c>
      <c r="C123" s="25">
        <v>25000</v>
      </c>
      <c r="D123" s="18">
        <v>70.933436</v>
      </c>
      <c r="E123" s="9">
        <f t="shared" si="169"/>
        <v>2213065</v>
      </c>
      <c r="F123" s="9">
        <f t="shared" si="166"/>
        <v>225902</v>
      </c>
      <c r="G123" s="9">
        <f t="shared" si="167"/>
        <v>99683846</v>
      </c>
      <c r="H123" s="9">
        <f t="shared" si="170"/>
        <v>97244879</v>
      </c>
      <c r="K123" s="15">
        <f t="shared" si="159"/>
        <v>1773335.9</v>
      </c>
    </row>
    <row r="124" spans="2:11" x14ac:dyDescent="0.35">
      <c r="B124" s="13">
        <v>46176</v>
      </c>
      <c r="C124" s="25">
        <v>25000</v>
      </c>
      <c r="D124" s="18">
        <v>70.970247999999998</v>
      </c>
      <c r="E124" s="9">
        <f t="shared" ref="E124" si="171">E123+C124</f>
        <v>2238065</v>
      </c>
      <c r="F124" s="9">
        <f t="shared" si="166"/>
        <v>225902</v>
      </c>
      <c r="G124" s="9">
        <f t="shared" si="167"/>
        <v>99683846</v>
      </c>
      <c r="H124" s="9">
        <f t="shared" ref="H124" si="172">G124-E124-F124</f>
        <v>97219879</v>
      </c>
      <c r="K124" s="15">
        <f t="shared" si="159"/>
        <v>1774256.2</v>
      </c>
    </row>
    <row r="125" spans="2:11" x14ac:dyDescent="0.35">
      <c r="B125" s="13">
        <v>46177</v>
      </c>
      <c r="C125" s="25">
        <v>20000</v>
      </c>
      <c r="D125" s="18">
        <v>71.981075000000004</v>
      </c>
      <c r="E125" s="9">
        <f t="shared" ref="E125" si="173">E124+C125</f>
        <v>2258065</v>
      </c>
      <c r="F125" s="9">
        <f t="shared" si="166"/>
        <v>225902</v>
      </c>
      <c r="G125" s="9">
        <f t="shared" si="167"/>
        <v>99683846</v>
      </c>
      <c r="H125" s="9">
        <f t="shared" ref="H125" si="174">G125-E125-F125</f>
        <v>97199879</v>
      </c>
      <c r="K125" s="15">
        <f t="shared" si="159"/>
        <v>1439621.5</v>
      </c>
    </row>
    <row r="126" spans="2:11" x14ac:dyDescent="0.35">
      <c r="B126" s="13">
        <v>46178</v>
      </c>
      <c r="C126" s="25">
        <v>20000</v>
      </c>
      <c r="D126" s="18">
        <v>72.363105000000004</v>
      </c>
      <c r="E126" s="9">
        <f t="shared" ref="E126:E127" si="175">E125+C126</f>
        <v>2278065</v>
      </c>
      <c r="F126" s="9">
        <f t="shared" si="166"/>
        <v>225902</v>
      </c>
      <c r="G126" s="9">
        <f t="shared" si="167"/>
        <v>99683846</v>
      </c>
      <c r="H126" s="9">
        <f t="shared" ref="H126:H127" si="176">G126-E126-F126</f>
        <v>97179879</v>
      </c>
      <c r="K126" s="15">
        <f t="shared" si="159"/>
        <v>1447262.1</v>
      </c>
    </row>
    <row r="127" spans="2:11" x14ac:dyDescent="0.35">
      <c r="B127" s="13">
        <v>46181</v>
      </c>
      <c r="C127" s="25">
        <v>30000</v>
      </c>
      <c r="D127" s="18">
        <v>70.912997000000004</v>
      </c>
      <c r="E127" s="9">
        <f t="shared" si="175"/>
        <v>2308065</v>
      </c>
      <c r="F127" s="9">
        <f t="shared" si="166"/>
        <v>225902</v>
      </c>
      <c r="G127" s="9">
        <f t="shared" si="167"/>
        <v>99683846</v>
      </c>
      <c r="H127" s="9">
        <f t="shared" si="176"/>
        <v>97149879</v>
      </c>
      <c r="K127" s="15">
        <f t="shared" si="159"/>
        <v>2127389.91</v>
      </c>
    </row>
    <row r="128" spans="2:11" x14ac:dyDescent="0.35">
      <c r="B128" s="13">
        <v>46182</v>
      </c>
      <c r="C128" s="25">
        <v>27000</v>
      </c>
      <c r="D128" s="18">
        <v>70.157981000000007</v>
      </c>
      <c r="E128" s="9">
        <f t="shared" ref="E128:E129" si="177">E127+C128</f>
        <v>2335065</v>
      </c>
      <c r="F128" s="9">
        <f t="shared" si="166"/>
        <v>225902</v>
      </c>
      <c r="G128" s="9">
        <f t="shared" si="167"/>
        <v>99683846</v>
      </c>
      <c r="H128" s="9">
        <f t="shared" ref="H128:H129" si="178">G128-E128-F128</f>
        <v>97122879</v>
      </c>
      <c r="K128" s="15">
        <f t="shared" si="159"/>
        <v>1894265.4870000002</v>
      </c>
    </row>
    <row r="129" spans="2:11" x14ac:dyDescent="0.35">
      <c r="B129" s="13">
        <v>46183</v>
      </c>
      <c r="C129" s="25">
        <v>25000</v>
      </c>
      <c r="D129" s="18">
        <v>69.987172000000001</v>
      </c>
      <c r="E129" s="9">
        <f t="shared" si="177"/>
        <v>2360065</v>
      </c>
      <c r="F129" s="9">
        <f t="shared" si="166"/>
        <v>225902</v>
      </c>
      <c r="G129" s="9">
        <f t="shared" si="167"/>
        <v>99683846</v>
      </c>
      <c r="H129" s="9">
        <f t="shared" si="178"/>
        <v>97097879</v>
      </c>
      <c r="K129" s="15">
        <f t="shared" si="159"/>
        <v>1749679.3</v>
      </c>
    </row>
    <row r="130" spans="2:11" x14ac:dyDescent="0.35">
      <c r="B130" s="13">
        <v>46184</v>
      </c>
      <c r="C130" s="25">
        <v>30000</v>
      </c>
      <c r="D130" s="18">
        <v>69.384347000000005</v>
      </c>
      <c r="E130" s="9">
        <f t="shared" ref="E130:E131" si="179">E129+C130</f>
        <v>2390065</v>
      </c>
      <c r="F130" s="9">
        <f t="shared" si="166"/>
        <v>225902</v>
      </c>
      <c r="G130" s="9">
        <f t="shared" si="167"/>
        <v>99683846</v>
      </c>
      <c r="H130" s="9">
        <f t="shared" ref="H130:H131" si="180">G130-E130-F130</f>
        <v>97067879</v>
      </c>
      <c r="K130" s="15">
        <f t="shared" si="159"/>
        <v>2081530.4100000001</v>
      </c>
    </row>
    <row r="131" spans="2:11" x14ac:dyDescent="0.35">
      <c r="B131" s="13">
        <v>46185</v>
      </c>
      <c r="C131" s="25">
        <v>25000</v>
      </c>
      <c r="D131" s="18">
        <v>69.935000000000002</v>
      </c>
      <c r="E131" s="9">
        <f t="shared" si="179"/>
        <v>2415065</v>
      </c>
      <c r="F131" s="9">
        <f t="shared" si="166"/>
        <v>225902</v>
      </c>
      <c r="G131" s="9">
        <f t="shared" si="167"/>
        <v>99683846</v>
      </c>
      <c r="H131" s="9">
        <f t="shared" si="180"/>
        <v>97042879</v>
      </c>
      <c r="K131" s="15">
        <f t="shared" si="159"/>
        <v>1748375</v>
      </c>
    </row>
    <row r="132" spans="2:11" x14ac:dyDescent="0.35">
      <c r="B132" s="13">
        <v>46188</v>
      </c>
      <c r="C132" s="25">
        <v>15000</v>
      </c>
      <c r="D132" s="18">
        <v>72.103733000000005</v>
      </c>
      <c r="E132" s="9">
        <f t="shared" ref="E132:E133" si="181">E131+C132</f>
        <v>2430065</v>
      </c>
      <c r="F132" s="9">
        <f t="shared" si="166"/>
        <v>225902</v>
      </c>
      <c r="G132" s="9">
        <f t="shared" si="167"/>
        <v>99683846</v>
      </c>
      <c r="H132" s="9">
        <f t="shared" ref="H132" si="182">G132-E132-F132</f>
        <v>97027879</v>
      </c>
      <c r="K132" s="15">
        <f t="shared" si="159"/>
        <v>1081555.9950000001</v>
      </c>
    </row>
    <row r="133" spans="2:11" x14ac:dyDescent="0.35">
      <c r="B133" s="13">
        <v>46189</v>
      </c>
      <c r="C133" s="25">
        <v>20000</v>
      </c>
      <c r="D133" s="18">
        <v>71.549160000000001</v>
      </c>
      <c r="E133" s="9">
        <f t="shared" si="181"/>
        <v>2450065</v>
      </c>
      <c r="F133" s="9">
        <f t="shared" si="166"/>
        <v>225902</v>
      </c>
      <c r="G133" s="9">
        <f t="shared" si="167"/>
        <v>99683846</v>
      </c>
      <c r="H133" s="9">
        <f>G133-E133-F133</f>
        <v>97007879</v>
      </c>
      <c r="K133" s="15">
        <f t="shared" si="159"/>
        <v>1430983.2</v>
      </c>
    </row>
    <row r="134" spans="2:11" s="37" customFormat="1" x14ac:dyDescent="0.35">
      <c r="B134" s="32" t="s">
        <v>23</v>
      </c>
      <c r="C134" s="39"/>
      <c r="D134" s="35"/>
      <c r="E134" s="36">
        <f>E133+C134+6874</f>
        <v>2456939</v>
      </c>
      <c r="F134" s="36">
        <f>225902-78514</f>
        <v>147388</v>
      </c>
      <c r="G134" s="36">
        <f t="shared" si="167"/>
        <v>99683846</v>
      </c>
      <c r="H134" s="36">
        <f t="shared" ref="H134" si="183">G134-E134-F134</f>
        <v>97079519</v>
      </c>
      <c r="K134" s="38">
        <f t="shared" si="159"/>
        <v>0</v>
      </c>
    </row>
    <row r="135" spans="2:11" x14ac:dyDescent="0.35">
      <c r="B135" s="13">
        <v>46190</v>
      </c>
      <c r="C135" s="25">
        <v>20000</v>
      </c>
      <c r="D135" s="18">
        <v>69.949744999999993</v>
      </c>
      <c r="E135" s="9">
        <f>E134+C135</f>
        <v>2476939</v>
      </c>
      <c r="F135" s="9">
        <f>147388</f>
        <v>147388</v>
      </c>
      <c r="G135" s="9">
        <f>99683846</f>
        <v>99683846</v>
      </c>
      <c r="H135" s="9">
        <f>G135-E135-F135</f>
        <v>97059519</v>
      </c>
      <c r="K135" s="15">
        <f t="shared" si="159"/>
        <v>1398994.9</v>
      </c>
    </row>
    <row r="136" spans="2:11" x14ac:dyDescent="0.35">
      <c r="B136" s="13">
        <v>46191</v>
      </c>
      <c r="C136" s="25">
        <v>40000</v>
      </c>
      <c r="D136" s="18">
        <v>61.034239999999997</v>
      </c>
      <c r="E136" s="9">
        <f>E135+C136</f>
        <v>2516939</v>
      </c>
      <c r="F136" s="9">
        <f>147388</f>
        <v>147388</v>
      </c>
      <c r="G136" s="9">
        <f>99683846</f>
        <v>99683846</v>
      </c>
      <c r="H136" s="9">
        <f>G136-E136-F136</f>
        <v>97019519</v>
      </c>
      <c r="K136" s="15">
        <f t="shared" si="159"/>
        <v>2441369.6000000001</v>
      </c>
    </row>
    <row r="137" spans="2:11" x14ac:dyDescent="0.35">
      <c r="B137" s="13">
        <v>46191</v>
      </c>
      <c r="C137" s="25">
        <v>286669</v>
      </c>
      <c r="D137" s="18">
        <v>60.4</v>
      </c>
      <c r="E137" s="9">
        <f>E136+C137</f>
        <v>2803608</v>
      </c>
      <c r="F137" s="9">
        <f>147388</f>
        <v>147388</v>
      </c>
      <c r="G137" s="9">
        <f>99683846</f>
        <v>99683846</v>
      </c>
      <c r="H137" s="9">
        <f>G137-E137-F137</f>
        <v>96732850</v>
      </c>
      <c r="K137" s="15">
        <f t="shared" si="159"/>
        <v>17314807.599999998</v>
      </c>
    </row>
    <row r="138" spans="2:11" x14ac:dyDescent="0.35">
      <c r="B138" s="13">
        <v>46191</v>
      </c>
      <c r="C138" s="25">
        <v>52697</v>
      </c>
      <c r="D138" s="18">
        <v>60.6</v>
      </c>
      <c r="E138" s="9">
        <f t="shared" ref="E138:E139" si="184">E137+C138</f>
        <v>2856305</v>
      </c>
      <c r="F138" s="9">
        <f t="shared" ref="F138:F149" si="185">147388</f>
        <v>147388</v>
      </c>
      <c r="G138" s="9">
        <f t="shared" ref="G138:G149" si="186">99683846</f>
        <v>99683846</v>
      </c>
      <c r="H138" s="9">
        <f t="shared" ref="H138:H139" si="187">G138-E138-F138</f>
        <v>96680153</v>
      </c>
      <c r="K138" s="15">
        <f t="shared" si="159"/>
        <v>3193438.2</v>
      </c>
    </row>
    <row r="139" spans="2:11" x14ac:dyDescent="0.35">
      <c r="B139" s="13">
        <v>46195</v>
      </c>
      <c r="C139" s="25">
        <v>30000</v>
      </c>
      <c r="D139" s="18">
        <v>63.978107000000001</v>
      </c>
      <c r="E139" s="9">
        <f t="shared" si="184"/>
        <v>2886305</v>
      </c>
      <c r="F139" s="9">
        <f t="shared" si="185"/>
        <v>147388</v>
      </c>
      <c r="G139" s="9">
        <f t="shared" si="186"/>
        <v>99683846</v>
      </c>
      <c r="H139" s="9">
        <f t="shared" si="187"/>
        <v>96650153</v>
      </c>
      <c r="K139" s="15">
        <f t="shared" si="159"/>
        <v>1919343.21</v>
      </c>
    </row>
    <row r="140" spans="2:11" x14ac:dyDescent="0.35">
      <c r="B140" s="13">
        <v>46196</v>
      </c>
      <c r="C140" s="25">
        <v>30000</v>
      </c>
      <c r="D140" s="18">
        <v>64.555023000000006</v>
      </c>
      <c r="E140" s="9">
        <f t="shared" ref="E140" si="188">E139+C140</f>
        <v>2916305</v>
      </c>
      <c r="F140" s="9">
        <f t="shared" si="185"/>
        <v>147388</v>
      </c>
      <c r="G140" s="9">
        <f t="shared" si="186"/>
        <v>99683846</v>
      </c>
      <c r="H140" s="9">
        <f t="shared" ref="H140" si="189">G140-E140-F140</f>
        <v>96620153</v>
      </c>
      <c r="K140" s="15">
        <f t="shared" si="159"/>
        <v>1936650.6900000002</v>
      </c>
    </row>
    <row r="141" spans="2:11" x14ac:dyDescent="0.35">
      <c r="B141" s="13">
        <v>46197</v>
      </c>
      <c r="C141" s="25">
        <v>25000</v>
      </c>
      <c r="D141" s="18">
        <v>64.296471999999994</v>
      </c>
      <c r="E141" s="9">
        <f t="shared" ref="E141" si="190">E140+C141</f>
        <v>2941305</v>
      </c>
      <c r="F141" s="9">
        <f t="shared" si="185"/>
        <v>147388</v>
      </c>
      <c r="G141" s="9">
        <f t="shared" si="186"/>
        <v>99683846</v>
      </c>
      <c r="H141" s="9">
        <f t="shared" ref="H141" si="191">G141-E141-F141</f>
        <v>96595153</v>
      </c>
      <c r="K141" s="15">
        <f t="shared" si="159"/>
        <v>1607411.7999999998</v>
      </c>
    </row>
    <row r="142" spans="2:11" x14ac:dyDescent="0.35">
      <c r="B142" s="13">
        <v>46198</v>
      </c>
      <c r="C142" s="25">
        <v>25000</v>
      </c>
      <c r="D142" s="18">
        <v>65.103731999999994</v>
      </c>
      <c r="E142" s="9">
        <f t="shared" ref="E142:E143" si="192">E141+C142</f>
        <v>2966305</v>
      </c>
      <c r="F142" s="9">
        <f t="shared" si="185"/>
        <v>147388</v>
      </c>
      <c r="G142" s="9">
        <f t="shared" si="186"/>
        <v>99683846</v>
      </c>
      <c r="H142" s="9">
        <f t="shared" ref="H142:H143" si="193">G142-E142-F142</f>
        <v>96570153</v>
      </c>
      <c r="K142" s="15">
        <f t="shared" si="159"/>
        <v>1627593.2999999998</v>
      </c>
    </row>
    <row r="143" spans="2:11" x14ac:dyDescent="0.35">
      <c r="B143" s="13">
        <v>46199</v>
      </c>
      <c r="C143" s="25">
        <v>30000</v>
      </c>
      <c r="D143" s="18">
        <v>65.414209999999997</v>
      </c>
      <c r="E143" s="9">
        <f t="shared" si="192"/>
        <v>2996305</v>
      </c>
      <c r="F143" s="9">
        <f t="shared" si="185"/>
        <v>147388</v>
      </c>
      <c r="G143" s="9">
        <f t="shared" si="186"/>
        <v>99683846</v>
      </c>
      <c r="H143" s="9">
        <f t="shared" si="193"/>
        <v>96540153</v>
      </c>
      <c r="K143" s="15">
        <f t="shared" si="159"/>
        <v>1962426.2999999998</v>
      </c>
    </row>
    <row r="144" spans="2:11" x14ac:dyDescent="0.35">
      <c r="B144" s="13">
        <v>46199</v>
      </c>
      <c r="C144" s="25">
        <v>100000</v>
      </c>
      <c r="D144" s="18">
        <v>64.349999999999994</v>
      </c>
      <c r="E144" s="9">
        <f t="shared" ref="E144" si="194">E143+C144</f>
        <v>3096305</v>
      </c>
      <c r="F144" s="9">
        <f t="shared" si="185"/>
        <v>147388</v>
      </c>
      <c r="G144" s="9">
        <f t="shared" si="186"/>
        <v>99683846</v>
      </c>
      <c r="H144" s="9">
        <f t="shared" ref="H144" si="195">G144-E144-F144</f>
        <v>96440153</v>
      </c>
      <c r="K144" s="15">
        <f t="shared" si="159"/>
        <v>6434999.9999999991</v>
      </c>
    </row>
    <row r="145" spans="2:11" x14ac:dyDescent="0.35">
      <c r="B145" s="13">
        <v>46202</v>
      </c>
      <c r="C145" s="25">
        <v>25000</v>
      </c>
      <c r="D145" s="18">
        <v>65.799384000000003</v>
      </c>
      <c r="E145" s="9">
        <f t="shared" ref="E145" si="196">E144+C145</f>
        <v>3121305</v>
      </c>
      <c r="F145" s="9">
        <f t="shared" si="185"/>
        <v>147388</v>
      </c>
      <c r="G145" s="9">
        <f t="shared" si="186"/>
        <v>99683846</v>
      </c>
      <c r="H145" s="9">
        <f t="shared" ref="H145" si="197">G145-E145-F145</f>
        <v>96415153</v>
      </c>
      <c r="K145" s="15">
        <f t="shared" si="159"/>
        <v>1644984.6</v>
      </c>
    </row>
    <row r="146" spans="2:11" x14ac:dyDescent="0.35">
      <c r="B146" s="13">
        <v>46203</v>
      </c>
      <c r="C146" s="25">
        <v>25000</v>
      </c>
      <c r="D146" s="18">
        <v>67.185019999999994</v>
      </c>
      <c r="E146" s="9">
        <f t="shared" ref="E146" si="198">E145+C146</f>
        <v>3146305</v>
      </c>
      <c r="F146" s="9">
        <f t="shared" si="185"/>
        <v>147388</v>
      </c>
      <c r="G146" s="9">
        <f t="shared" si="186"/>
        <v>99683846</v>
      </c>
      <c r="H146" s="9">
        <f t="shared" ref="H146" si="199">G146-E146-F146</f>
        <v>96390153</v>
      </c>
      <c r="K146" s="15">
        <f t="shared" si="159"/>
        <v>1679625.4999999998</v>
      </c>
    </row>
    <row r="147" spans="2:11" x14ac:dyDescent="0.35">
      <c r="B147" s="13">
        <v>46204</v>
      </c>
      <c r="C147" s="25">
        <v>25000</v>
      </c>
      <c r="D147" s="18">
        <v>68.964551999999998</v>
      </c>
      <c r="E147" s="9">
        <f t="shared" ref="E147" si="200">E146+C147</f>
        <v>3171305</v>
      </c>
      <c r="F147" s="9">
        <f t="shared" si="185"/>
        <v>147388</v>
      </c>
      <c r="G147" s="9">
        <f t="shared" si="186"/>
        <v>99683846</v>
      </c>
      <c r="H147" s="9">
        <f t="shared" ref="H147" si="201">G147-E147-F147</f>
        <v>96365153</v>
      </c>
      <c r="K147" s="15">
        <f t="shared" si="159"/>
        <v>1724113.8</v>
      </c>
    </row>
    <row r="148" spans="2:11" x14ac:dyDescent="0.35">
      <c r="B148" s="13">
        <v>46205</v>
      </c>
      <c r="C148" s="25">
        <v>25000</v>
      </c>
      <c r="D148" s="18">
        <v>70.498835999999997</v>
      </c>
      <c r="E148" s="9">
        <f t="shared" ref="E148" si="202">E147+C148</f>
        <v>3196305</v>
      </c>
      <c r="F148" s="9">
        <f t="shared" si="185"/>
        <v>147388</v>
      </c>
      <c r="G148" s="9">
        <f t="shared" si="186"/>
        <v>99683846</v>
      </c>
      <c r="H148" s="9">
        <f t="shared" ref="H148" si="203">G148-E148-F148</f>
        <v>96340153</v>
      </c>
      <c r="K148" s="15">
        <f t="shared" si="159"/>
        <v>1762470.9</v>
      </c>
    </row>
    <row r="149" spans="2:11" s="37" customFormat="1" x14ac:dyDescent="0.35">
      <c r="B149" s="32" t="s">
        <v>25</v>
      </c>
      <c r="C149" s="39"/>
      <c r="D149" s="35"/>
      <c r="E149" s="36">
        <f>E148+C149-3990</f>
        <v>3192315</v>
      </c>
      <c r="F149" s="36">
        <f t="shared" si="185"/>
        <v>147388</v>
      </c>
      <c r="G149" s="36">
        <f t="shared" si="186"/>
        <v>99683846</v>
      </c>
      <c r="H149" s="36">
        <f t="shared" ref="H149" si="204">G149-E149-F149</f>
        <v>96344143</v>
      </c>
      <c r="K149" s="38">
        <f t="shared" si="159"/>
        <v>0</v>
      </c>
    </row>
    <row r="150" spans="2:11" x14ac:dyDescent="0.35">
      <c r="B150" s="40">
        <v>46206</v>
      </c>
      <c r="C150" s="25">
        <v>25000</v>
      </c>
      <c r="D150" s="18">
        <v>71.221115999999995</v>
      </c>
      <c r="E150" s="9">
        <f t="shared" ref="E150:E154" si="205">E149+C150</f>
        <v>3217315</v>
      </c>
      <c r="F150" s="9">
        <f t="shared" ref="F150:F165" si="206">147388</f>
        <v>147388</v>
      </c>
      <c r="G150" s="9">
        <f t="shared" ref="G150:G165" si="207">99683846</f>
        <v>99683846</v>
      </c>
      <c r="H150" s="9">
        <f t="shared" ref="H150:H154" si="208">G150-E150-F150</f>
        <v>96319143</v>
      </c>
      <c r="K150" s="15">
        <f t="shared" si="159"/>
        <v>1780527.9</v>
      </c>
    </row>
    <row r="151" spans="2:11" x14ac:dyDescent="0.35">
      <c r="B151" s="13">
        <v>46209</v>
      </c>
      <c r="C151" s="25">
        <v>20000</v>
      </c>
      <c r="D151" s="18">
        <v>72.891819999999996</v>
      </c>
      <c r="E151" s="9">
        <f t="shared" si="205"/>
        <v>3237315</v>
      </c>
      <c r="F151" s="9">
        <f t="shared" si="206"/>
        <v>147388</v>
      </c>
      <c r="G151" s="9">
        <f t="shared" si="207"/>
        <v>99683846</v>
      </c>
      <c r="H151" s="9">
        <f t="shared" si="208"/>
        <v>96299143</v>
      </c>
      <c r="K151" s="15">
        <f t="shared" si="159"/>
        <v>1457836.4</v>
      </c>
    </row>
    <row r="152" spans="2:11" x14ac:dyDescent="0.35">
      <c r="B152" s="13">
        <v>46210</v>
      </c>
      <c r="C152" s="25">
        <v>2500</v>
      </c>
      <c r="D152" s="18">
        <v>71.260000000000005</v>
      </c>
      <c r="E152" s="9">
        <f t="shared" si="205"/>
        <v>3239815</v>
      </c>
      <c r="F152" s="9">
        <f t="shared" si="206"/>
        <v>147388</v>
      </c>
      <c r="G152" s="9">
        <f t="shared" si="207"/>
        <v>99683846</v>
      </c>
      <c r="H152" s="9">
        <f t="shared" si="208"/>
        <v>96296643</v>
      </c>
      <c r="K152" s="15">
        <f t="shared" si="159"/>
        <v>178150</v>
      </c>
    </row>
    <row r="153" spans="2:11" x14ac:dyDescent="0.35">
      <c r="B153" s="13">
        <v>46211</v>
      </c>
      <c r="C153" s="25">
        <v>2500</v>
      </c>
      <c r="D153" s="18">
        <v>68.739599999999996</v>
      </c>
      <c r="E153" s="9">
        <f t="shared" si="205"/>
        <v>3242315</v>
      </c>
      <c r="F153" s="9">
        <f t="shared" si="206"/>
        <v>147388</v>
      </c>
      <c r="G153" s="9">
        <f t="shared" si="207"/>
        <v>99683846</v>
      </c>
      <c r="H153" s="9">
        <f t="shared" si="208"/>
        <v>96294143</v>
      </c>
      <c r="K153" s="15">
        <f t="shared" si="159"/>
        <v>171849</v>
      </c>
    </row>
    <row r="154" spans="2:11" x14ac:dyDescent="0.35">
      <c r="B154" s="13">
        <v>46212</v>
      </c>
      <c r="C154" s="25">
        <v>12500</v>
      </c>
      <c r="D154" s="18">
        <v>67.888152000000005</v>
      </c>
      <c r="E154" s="9">
        <f t="shared" si="205"/>
        <v>3254815</v>
      </c>
      <c r="F154" s="9">
        <f t="shared" si="206"/>
        <v>147388</v>
      </c>
      <c r="G154" s="9">
        <f t="shared" si="207"/>
        <v>99683846</v>
      </c>
      <c r="H154" s="9">
        <f t="shared" si="208"/>
        <v>96281643</v>
      </c>
      <c r="K154" s="15">
        <f t="shared" si="159"/>
        <v>848601.9</v>
      </c>
    </row>
    <row r="155" spans="2:11" x14ac:dyDescent="0.35">
      <c r="B155" s="13">
        <v>46213</v>
      </c>
      <c r="C155" s="25">
        <v>12500</v>
      </c>
      <c r="D155" s="18">
        <v>69.223224000000002</v>
      </c>
      <c r="E155" s="9">
        <f t="shared" ref="E155" si="209">E154+C155</f>
        <v>3267315</v>
      </c>
      <c r="F155" s="9">
        <f t="shared" si="206"/>
        <v>147388</v>
      </c>
      <c r="G155" s="9">
        <f t="shared" si="207"/>
        <v>99683846</v>
      </c>
      <c r="H155" s="9">
        <f t="shared" ref="H155" si="210">G155-E155-F155</f>
        <v>96269143</v>
      </c>
      <c r="K155" s="15">
        <f t="shared" si="159"/>
        <v>865290.3</v>
      </c>
    </row>
    <row r="156" spans="2:11" x14ac:dyDescent="0.35">
      <c r="B156" s="13">
        <v>46216</v>
      </c>
      <c r="C156" s="25">
        <v>12500</v>
      </c>
      <c r="D156" s="18">
        <v>69.875951999999998</v>
      </c>
      <c r="E156" s="9">
        <f t="shared" ref="E156:E157" si="211">E155+C156</f>
        <v>3279815</v>
      </c>
      <c r="F156" s="9">
        <f t="shared" si="206"/>
        <v>147388</v>
      </c>
      <c r="G156" s="9">
        <f t="shared" si="207"/>
        <v>99683846</v>
      </c>
      <c r="H156" s="9">
        <f t="shared" ref="H156:H157" si="212">G156-E156-F156</f>
        <v>96256643</v>
      </c>
      <c r="K156" s="15">
        <f t="shared" si="159"/>
        <v>873449.4</v>
      </c>
    </row>
    <row r="157" spans="2:11" x14ac:dyDescent="0.35">
      <c r="B157" s="13">
        <v>46217</v>
      </c>
      <c r="C157" s="25">
        <v>2500</v>
      </c>
      <c r="D157" s="18">
        <v>69.354079999999996</v>
      </c>
      <c r="E157" s="9">
        <f t="shared" si="211"/>
        <v>3282315</v>
      </c>
      <c r="F157" s="9">
        <f t="shared" si="206"/>
        <v>147388</v>
      </c>
      <c r="G157" s="9">
        <f t="shared" si="207"/>
        <v>99683846</v>
      </c>
      <c r="H157" s="9">
        <f t="shared" si="212"/>
        <v>96254143</v>
      </c>
      <c r="K157" s="15">
        <f t="shared" si="159"/>
        <v>173385.19999999998</v>
      </c>
    </row>
    <row r="158" spans="2:11" x14ac:dyDescent="0.35">
      <c r="B158" s="13">
        <v>46218</v>
      </c>
      <c r="C158" s="25">
        <v>25000</v>
      </c>
      <c r="D158" s="18">
        <v>70.084503999999995</v>
      </c>
      <c r="E158" s="9">
        <f t="shared" ref="E158" si="213">E157+C158</f>
        <v>3307315</v>
      </c>
      <c r="F158" s="9">
        <f t="shared" si="206"/>
        <v>147388</v>
      </c>
      <c r="G158" s="9">
        <f t="shared" si="207"/>
        <v>99683846</v>
      </c>
      <c r="H158" s="9">
        <f t="shared" ref="H158" si="214">G158-E158-F158</f>
        <v>96229143</v>
      </c>
      <c r="K158" s="15">
        <f t="shared" si="159"/>
        <v>1752112.5999999999</v>
      </c>
    </row>
    <row r="159" spans="2:11" x14ac:dyDescent="0.35">
      <c r="B159" s="13">
        <v>46219</v>
      </c>
      <c r="C159" s="25">
        <v>2500</v>
      </c>
      <c r="D159" s="18">
        <v>70.006640000000004</v>
      </c>
      <c r="E159" s="9">
        <f t="shared" ref="E159:E161" si="215">E158+C159</f>
        <v>3309815</v>
      </c>
      <c r="F159" s="9">
        <f t="shared" si="206"/>
        <v>147388</v>
      </c>
      <c r="G159" s="9">
        <f t="shared" si="207"/>
        <v>99683846</v>
      </c>
      <c r="H159" s="9">
        <f t="shared" ref="H159:H161" si="216">G159-E159-F159</f>
        <v>96226643</v>
      </c>
      <c r="K159" s="15">
        <f t="shared" si="159"/>
        <v>175016.6</v>
      </c>
    </row>
    <row r="160" spans="2:11" x14ac:dyDescent="0.35">
      <c r="B160" s="13">
        <v>46220</v>
      </c>
      <c r="C160" s="25">
        <v>2500</v>
      </c>
      <c r="D160" s="18">
        <v>69.474440000000001</v>
      </c>
      <c r="E160" s="9">
        <f t="shared" si="215"/>
        <v>3312315</v>
      </c>
      <c r="F160" s="9">
        <f t="shared" si="206"/>
        <v>147388</v>
      </c>
      <c r="G160" s="9">
        <f t="shared" si="207"/>
        <v>99683846</v>
      </c>
      <c r="H160" s="9">
        <f t="shared" si="216"/>
        <v>96224143</v>
      </c>
      <c r="K160" s="15">
        <f t="shared" si="159"/>
        <v>173686.1</v>
      </c>
    </row>
    <row r="161" spans="2:11" x14ac:dyDescent="0.35">
      <c r="B161" s="13">
        <v>46223</v>
      </c>
      <c r="C161" s="25">
        <v>12500</v>
      </c>
      <c r="D161" s="18">
        <v>70.124504000000002</v>
      </c>
      <c r="E161" s="9">
        <f t="shared" si="215"/>
        <v>3324815</v>
      </c>
      <c r="F161" s="9">
        <f t="shared" si="206"/>
        <v>147388</v>
      </c>
      <c r="G161" s="9">
        <f t="shared" si="207"/>
        <v>99683846</v>
      </c>
      <c r="H161" s="9">
        <f t="shared" si="216"/>
        <v>96211643</v>
      </c>
      <c r="K161" s="15">
        <f t="shared" si="159"/>
        <v>876556.3</v>
      </c>
    </row>
    <row r="162" spans="2:11" x14ac:dyDescent="0.35">
      <c r="B162" s="13">
        <v>46224</v>
      </c>
      <c r="C162" s="25">
        <v>2500</v>
      </c>
      <c r="D162" s="18">
        <v>69.388480000000001</v>
      </c>
      <c r="E162" s="9">
        <f t="shared" ref="E162:E164" si="217">E161+C162</f>
        <v>3327315</v>
      </c>
      <c r="F162" s="9">
        <f t="shared" si="206"/>
        <v>147388</v>
      </c>
      <c r="G162" s="9">
        <f t="shared" si="207"/>
        <v>99683846</v>
      </c>
      <c r="H162" s="9">
        <f t="shared" ref="H162:H164" si="218">G162-E162-F162</f>
        <v>96209143</v>
      </c>
      <c r="K162" s="15">
        <f t="shared" si="159"/>
        <v>173471.2</v>
      </c>
    </row>
    <row r="163" spans="2:11" x14ac:dyDescent="0.35">
      <c r="B163" s="13">
        <v>46225</v>
      </c>
      <c r="C163" s="25">
        <v>12500</v>
      </c>
      <c r="D163" s="18">
        <v>69.615288000000007</v>
      </c>
      <c r="E163" s="9">
        <f t="shared" si="217"/>
        <v>3339815</v>
      </c>
      <c r="F163" s="9">
        <f t="shared" si="206"/>
        <v>147388</v>
      </c>
      <c r="G163" s="9">
        <f t="shared" si="207"/>
        <v>99683846</v>
      </c>
      <c r="H163" s="9">
        <f t="shared" si="218"/>
        <v>96196643</v>
      </c>
      <c r="K163" s="15">
        <f t="shared" si="159"/>
        <v>870191.10000000009</v>
      </c>
    </row>
    <row r="164" spans="2:11" x14ac:dyDescent="0.35">
      <c r="B164" s="13">
        <v>46226</v>
      </c>
      <c r="C164" s="25">
        <v>12500</v>
      </c>
      <c r="D164" s="18">
        <v>67.702911999999998</v>
      </c>
      <c r="E164" s="9">
        <f t="shared" si="217"/>
        <v>3352315</v>
      </c>
      <c r="F164" s="9">
        <f t="shared" si="206"/>
        <v>147388</v>
      </c>
      <c r="G164" s="9">
        <f t="shared" si="207"/>
        <v>99683846</v>
      </c>
      <c r="H164" s="9">
        <f t="shared" si="218"/>
        <v>96184143</v>
      </c>
      <c r="K164" s="15">
        <f t="shared" si="159"/>
        <v>846286.4</v>
      </c>
    </row>
    <row r="165" spans="2:11" x14ac:dyDescent="0.35">
      <c r="B165" s="13">
        <v>46227</v>
      </c>
      <c r="C165" s="25">
        <v>12500</v>
      </c>
      <c r="D165" s="18">
        <v>67.292159999999996</v>
      </c>
      <c r="E165" s="9">
        <f t="shared" ref="E165" si="219">E164+C165</f>
        <v>3364815</v>
      </c>
      <c r="F165" s="9">
        <f t="shared" si="206"/>
        <v>147388</v>
      </c>
      <c r="G165" s="9">
        <f t="shared" si="207"/>
        <v>99683846</v>
      </c>
      <c r="H165" s="9">
        <f t="shared" ref="H165" si="220">G165-E165-F165</f>
        <v>96171643</v>
      </c>
      <c r="K165" s="15">
        <f t="shared" si="159"/>
        <v>841152</v>
      </c>
    </row>
    <row r="166" spans="2:11" x14ac:dyDescent="0.35">
      <c r="B166" s="13"/>
      <c r="C166" s="25"/>
      <c r="D166" s="18"/>
      <c r="E166" s="9"/>
      <c r="F166" s="9"/>
      <c r="G166" s="9"/>
      <c r="H166" s="9"/>
      <c r="K166" s="15">
        <f t="shared" si="159"/>
        <v>0</v>
      </c>
    </row>
    <row r="167" spans="2:11" x14ac:dyDescent="0.35">
      <c r="B167" s="13"/>
      <c r="C167" s="25"/>
      <c r="D167" s="18"/>
      <c r="E167" s="9"/>
      <c r="F167" s="9"/>
      <c r="G167" s="9"/>
      <c r="H167" s="9"/>
      <c r="K167" s="15">
        <f t="shared" si="159"/>
        <v>0</v>
      </c>
    </row>
    <row r="168" spans="2:11" x14ac:dyDescent="0.35">
      <c r="K168" s="17">
        <f>SUM(K$7:K167)</f>
        <v>838146388.20017517</v>
      </c>
    </row>
    <row r="169" spans="2:11" x14ac:dyDescent="0.35">
      <c r="B169" s="23" t="s">
        <v>0</v>
      </c>
      <c r="C169" s="24"/>
    </row>
    <row r="170" spans="2:11" ht="15.5" x14ac:dyDescent="0.35">
      <c r="B170" s="22" t="s">
        <v>7</v>
      </c>
      <c r="C170" s="30" t="s">
        <v>17</v>
      </c>
    </row>
    <row r="171" spans="2:11" x14ac:dyDescent="0.35">
      <c r="B171" s="16" t="s">
        <v>8</v>
      </c>
      <c r="C171" s="31" t="s">
        <v>19</v>
      </c>
    </row>
    <row r="172" spans="2:11" x14ac:dyDescent="0.35">
      <c r="B172" s="16" t="s">
        <v>9</v>
      </c>
      <c r="C172" s="18" t="s">
        <v>0</v>
      </c>
    </row>
    <row r="173" spans="2:11" x14ac:dyDescent="0.35">
      <c r="B173" s="16" t="s">
        <v>10</v>
      </c>
      <c r="C173" s="18" t="s">
        <v>15</v>
      </c>
    </row>
    <row r="174" spans="2:11" x14ac:dyDescent="0.35">
      <c r="B174" s="16" t="s">
        <v>11</v>
      </c>
      <c r="C174" s="18" t="s">
        <v>16</v>
      </c>
    </row>
    <row r="175" spans="2:11" x14ac:dyDescent="0.35">
      <c r="B175" s="16" t="s">
        <v>12</v>
      </c>
      <c r="C175" s="20" cm="1">
        <f t="array" ref="C175">LOOKUP(2,--1/(C7:C167&lt;&gt;""),C7:C167)</f>
        <v>12500</v>
      </c>
    </row>
    <row r="176" spans="2:11" x14ac:dyDescent="0.35">
      <c r="B176" s="16" t="s">
        <v>4</v>
      </c>
      <c r="C176" s="26" cm="1">
        <f t="array" ref="C176">LOOKUP(2,--1/(D7:D167&lt;&gt;""),D7:D167)</f>
        <v>67.292159999999996</v>
      </c>
    </row>
    <row r="177" spans="2:3" x14ac:dyDescent="0.35">
      <c r="B177" s="16" t="s">
        <v>2</v>
      </c>
      <c r="C177" s="19">
        <f ca="1">TODAY()</f>
        <v>46229</v>
      </c>
    </row>
    <row r="178" spans="2:3" x14ac:dyDescent="0.35">
      <c r="B178" s="16" t="s">
        <v>13</v>
      </c>
      <c r="C178" s="20">
        <f>C3</f>
        <v>3512203</v>
      </c>
    </row>
    <row r="179" spans="2:3" x14ac:dyDescent="0.35">
      <c r="B179" s="16" t="s">
        <v>14</v>
      </c>
      <c r="C179" s="20" cm="1">
        <f t="array" ref="C179">LOOKUP(2,--1/(H7:H167&lt;&gt;""),H7:H167)</f>
        <v>96171643</v>
      </c>
    </row>
    <row r="65502" spans="5:6" x14ac:dyDescent="0.35">
      <c r="E65502" s="9"/>
      <c r="F65502" s="28"/>
    </row>
    <row r="1048542" spans="5:6" x14ac:dyDescent="0.35">
      <c r="E1048542" s="9"/>
      <c r="F1048542" s="28"/>
    </row>
  </sheetData>
  <pageMargins left="0.7" right="0.7" top="0.75" bottom="0.75" header="0.3" footer="0.3"/>
  <pageSetup paperSize="9" orientation="portrait" verticalDpi="1200" r:id="rId1"/>
  <headerFooter>
    <oddHeader>&amp;R&amp;"arial"&amp;10&amp;KFF5400 Confidential&amp;1#_x000D_</oddHeader>
  </headerFooter>
</worksheet>
</file>

<file path=docMetadata/LabelInfo.xml><?xml version="1.0" encoding="utf-8"?>
<clbl:labelList xmlns:clbl="http://schemas.microsoft.com/office/2020/mipLabelMetadata">
  <clbl:label id="{e80cca60-af48-4ac3-acf4-39718de4b3e5}" enabled="1" method="Privileged" siteId="{4cbfea0a-b872-47f0-b51c-1c64953c3f0b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 Djusberg Arce</dc:creator>
  <cp:lastModifiedBy>Erik Berggren</cp:lastModifiedBy>
  <dcterms:created xsi:type="dcterms:W3CDTF">2024-01-04T15:42:23Z</dcterms:created>
  <dcterms:modified xsi:type="dcterms:W3CDTF">2026-07-26T20:00:57Z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80cca60-af48-4ac3-acf4-39718de4b3e5_Enabled">
    <vt:lpwstr>true</vt:lpwstr>
  </property>
  <property fmtid="{D5CDD505-2E9C-101B-9397-08002B2CF9AE}" pid="3" name="MSIP_Label_e80cca60-af48-4ac3-acf4-39718de4b3e5_SetDate">
    <vt:lpwstr>2026-02-05T16:30:04Z</vt:lpwstr>
  </property>
  <property fmtid="{D5CDD505-2E9C-101B-9397-08002B2CF9AE}" pid="4" name="MSIP_Label_e80cca60-af48-4ac3-acf4-39718de4b3e5_Method">
    <vt:lpwstr>Privileged</vt:lpwstr>
  </property>
  <property fmtid="{D5CDD505-2E9C-101B-9397-08002B2CF9AE}" pid="5" name="MSIP_Label_e80cca60-af48-4ac3-acf4-39718de4b3e5_Name">
    <vt:lpwstr>Confidential</vt:lpwstr>
  </property>
  <property fmtid="{D5CDD505-2E9C-101B-9397-08002B2CF9AE}" pid="6" name="MSIP_Label_e80cca60-af48-4ac3-acf4-39718de4b3e5_SiteId">
    <vt:lpwstr>4cbfea0a-b872-47f0-b51c-1c64953c3f0b</vt:lpwstr>
  </property>
  <property fmtid="{D5CDD505-2E9C-101B-9397-08002B2CF9AE}" pid="7" name="MSIP_Label_e80cca60-af48-4ac3-acf4-39718de4b3e5_ActionId">
    <vt:lpwstr>5a980f1a-62ac-4d35-bf98-73656f121f58</vt:lpwstr>
  </property>
  <property fmtid="{D5CDD505-2E9C-101B-9397-08002B2CF9AE}" pid="8" name="MSIP_Label_e80cca60-af48-4ac3-acf4-39718de4b3e5_ContentBits">
    <vt:lpwstr>1</vt:lpwstr>
  </property>
  <property fmtid="{D5CDD505-2E9C-101B-9397-08002B2CF9AE}" pid="9" name="MSIP_Label_e80cca60-af48-4ac3-acf4-39718de4b3e5_Tag">
    <vt:lpwstr>10, 0, 1, 1</vt:lpwstr>
  </property>
  <property fmtid="{D5CDD505-2E9C-101B-9397-08002B2CF9AE}" pid="10" name="MSIP_Label_9b674f68-f2f7-4809-a162-a964c3e369dd_Enabled">
    <vt:lpwstr>true</vt:lpwstr>
  </property>
  <property fmtid="{D5CDD505-2E9C-101B-9397-08002B2CF9AE}" pid="11" name="MSIP_Label_9b674f68-f2f7-4809-a162-a964c3e369dd_SetDate">
    <vt:lpwstr>2026-07-26T20:00:57Z</vt:lpwstr>
  </property>
  <property fmtid="{D5CDD505-2E9C-101B-9397-08002B2CF9AE}" pid="12" name="MSIP_Label_9b674f68-f2f7-4809-a162-a964c3e369dd_Method">
    <vt:lpwstr>Standard</vt:lpwstr>
  </property>
  <property fmtid="{D5CDD505-2E9C-101B-9397-08002B2CF9AE}" pid="13" name="MSIP_Label_9b674f68-f2f7-4809-a162-a964c3e369dd_Name">
    <vt:lpwstr>Internal</vt:lpwstr>
  </property>
  <property fmtid="{D5CDD505-2E9C-101B-9397-08002B2CF9AE}" pid="14" name="MSIP_Label_9b674f68-f2f7-4809-a162-a964c3e369dd_SiteId">
    <vt:lpwstr>f19dc0fb-6cc9-45e6-8fd0-ded4c07203de</vt:lpwstr>
  </property>
  <property fmtid="{D5CDD505-2E9C-101B-9397-08002B2CF9AE}" pid="15" name="MSIP_Label_9b674f68-f2f7-4809-a162-a964c3e369dd_ActionId">
    <vt:lpwstr>c074eefe-b019-4f31-8092-3f0fe30e0e9b</vt:lpwstr>
  </property>
  <property fmtid="{D5CDD505-2E9C-101B-9397-08002B2CF9AE}" pid="16" name="MSIP_Label_9b674f68-f2f7-4809-a162-a964c3e369dd_ContentBits">
    <vt:lpwstr>0</vt:lpwstr>
  </property>
  <property fmtid="{D5CDD505-2E9C-101B-9397-08002B2CF9AE}" pid="17" name="MSIP_Label_9b674f68-f2f7-4809-a162-a964c3e369dd_Tag">
    <vt:lpwstr>10, 3, 0, 1</vt:lpwstr>
  </property>
</Properties>
</file>