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022"/>
  <workbookPr showInkAnnotation="0" autoCompressPictures="0"/>
  <bookViews>
    <workbookView xWindow="0" yWindow="0" windowWidth="24620" windowHeight="15440" tabRatio="500"/>
  </bookViews>
  <sheets>
    <sheet name="Taulukko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T30" i="1" l="1"/>
  <c r="AQ30" i="1"/>
  <c r="AN30" i="1"/>
  <c r="AK30" i="1"/>
  <c r="AH30" i="1"/>
  <c r="AE30" i="1"/>
  <c r="AB30" i="1"/>
  <c r="Y30" i="1"/>
  <c r="V30" i="1"/>
  <c r="S30" i="1"/>
  <c r="P30" i="1"/>
  <c r="M30" i="1"/>
  <c r="J30" i="1"/>
  <c r="G30" i="1"/>
  <c r="AT29" i="1"/>
  <c r="AQ29" i="1"/>
  <c r="AN29" i="1"/>
  <c r="AK29" i="1"/>
  <c r="AH29" i="1"/>
  <c r="AE29" i="1"/>
  <c r="AB29" i="1"/>
  <c r="Y29" i="1"/>
  <c r="V29" i="1"/>
  <c r="S29" i="1"/>
  <c r="P29" i="1"/>
  <c r="M29" i="1"/>
  <c r="J29" i="1"/>
  <c r="G29" i="1"/>
  <c r="AT28" i="1"/>
  <c r="AQ28" i="1"/>
  <c r="AN28" i="1"/>
  <c r="AK28" i="1"/>
  <c r="AH28" i="1"/>
  <c r="AE28" i="1"/>
  <c r="AB28" i="1"/>
  <c r="Y28" i="1"/>
  <c r="V28" i="1"/>
  <c r="S28" i="1"/>
  <c r="P28" i="1"/>
  <c r="M28" i="1"/>
  <c r="J28" i="1"/>
  <c r="G28" i="1"/>
  <c r="AT27" i="1"/>
  <c r="AQ27" i="1"/>
  <c r="AN27" i="1"/>
  <c r="AK27" i="1"/>
  <c r="AH27" i="1"/>
  <c r="AE27" i="1"/>
  <c r="AB27" i="1"/>
  <c r="Y27" i="1"/>
  <c r="V27" i="1"/>
  <c r="S27" i="1"/>
  <c r="P27" i="1"/>
  <c r="M27" i="1"/>
  <c r="J27" i="1"/>
  <c r="G27" i="1"/>
  <c r="AT26" i="1"/>
  <c r="AQ26" i="1"/>
  <c r="AN26" i="1"/>
  <c r="AK26" i="1"/>
  <c r="AH26" i="1"/>
  <c r="AE26" i="1"/>
  <c r="AB26" i="1"/>
  <c r="Y26" i="1"/>
  <c r="V26" i="1"/>
  <c r="S26" i="1"/>
  <c r="P26" i="1"/>
  <c r="M26" i="1"/>
  <c r="J26" i="1"/>
  <c r="G26" i="1"/>
  <c r="AT25" i="1"/>
  <c r="AQ25" i="1"/>
  <c r="AN25" i="1"/>
  <c r="AK25" i="1"/>
  <c r="AH25" i="1"/>
  <c r="AE25" i="1"/>
  <c r="AB25" i="1"/>
  <c r="Y25" i="1"/>
  <c r="V25" i="1"/>
  <c r="S25" i="1"/>
  <c r="P25" i="1"/>
  <c r="M25" i="1"/>
  <c r="J25" i="1"/>
  <c r="G25" i="1"/>
  <c r="AT24" i="1"/>
  <c r="AQ24" i="1"/>
  <c r="AN24" i="1"/>
  <c r="AK24" i="1"/>
  <c r="AH24" i="1"/>
  <c r="AE24" i="1"/>
  <c r="AB24" i="1"/>
  <c r="Y24" i="1"/>
  <c r="V24" i="1"/>
  <c r="S24" i="1"/>
  <c r="P24" i="1"/>
  <c r="M24" i="1"/>
  <c r="J24" i="1"/>
  <c r="G24" i="1"/>
  <c r="AT23" i="1"/>
  <c r="AQ23" i="1"/>
  <c r="AN23" i="1"/>
  <c r="AK23" i="1"/>
  <c r="AH23" i="1"/>
  <c r="AE23" i="1"/>
  <c r="AB23" i="1"/>
  <c r="Y23" i="1"/>
  <c r="V23" i="1"/>
  <c r="S23" i="1"/>
  <c r="P23" i="1"/>
  <c r="M23" i="1"/>
  <c r="J23" i="1"/>
  <c r="G23" i="1"/>
  <c r="AQ17" i="1"/>
  <c r="AQ15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5" i="1"/>
  <c r="G47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5" i="1"/>
  <c r="AT47" i="1"/>
  <c r="AQ14" i="1"/>
  <c r="AQ5" i="1"/>
  <c r="AQ6" i="1"/>
  <c r="AQ7" i="1"/>
  <c r="AQ8" i="1"/>
  <c r="AQ9" i="1"/>
  <c r="AQ10" i="1"/>
  <c r="AQ11" i="1"/>
  <c r="AQ12" i="1"/>
  <c r="AQ13" i="1"/>
  <c r="AQ16" i="1"/>
  <c r="AQ18" i="1"/>
  <c r="AQ19" i="1"/>
  <c r="AQ20" i="1"/>
  <c r="AQ21" i="1"/>
  <c r="AQ22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5" i="1"/>
  <c r="AQ47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5" i="1"/>
  <c r="AN47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5" i="1"/>
  <c r="AK47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5" i="1"/>
  <c r="AH47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5" i="1"/>
  <c r="AE47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5" i="1"/>
  <c r="AB47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5" i="1"/>
  <c r="Y47" i="1"/>
  <c r="V15" i="1"/>
  <c r="V17" i="1"/>
  <c r="V5" i="1"/>
  <c r="V6" i="1"/>
  <c r="V7" i="1"/>
  <c r="V8" i="1"/>
  <c r="V9" i="1"/>
  <c r="V10" i="1"/>
  <c r="V11" i="1"/>
  <c r="V12" i="1"/>
  <c r="V13" i="1"/>
  <c r="V14" i="1"/>
  <c r="V16" i="1"/>
  <c r="V18" i="1"/>
  <c r="V19" i="1"/>
  <c r="V20" i="1"/>
  <c r="V21" i="1"/>
  <c r="V22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5" i="1"/>
  <c r="V47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5" i="1"/>
  <c r="S47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31" i="1"/>
  <c r="N32" i="1"/>
  <c r="P32" i="1"/>
  <c r="P33" i="1"/>
  <c r="P34" i="1"/>
  <c r="P35" i="1"/>
  <c r="P36" i="1"/>
  <c r="P37" i="1"/>
  <c r="P38" i="1"/>
  <c r="P39" i="1"/>
  <c r="P40" i="1"/>
  <c r="P41" i="1"/>
  <c r="P42" i="1"/>
  <c r="P43" i="1"/>
  <c r="P45" i="1"/>
  <c r="P47" i="1"/>
  <c r="M32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31" i="1"/>
  <c r="M33" i="1"/>
  <c r="M34" i="1"/>
  <c r="M35" i="1"/>
  <c r="M36" i="1"/>
  <c r="M37" i="1"/>
  <c r="M38" i="1"/>
  <c r="M39" i="1"/>
  <c r="M40" i="1"/>
  <c r="M41" i="1"/>
  <c r="M42" i="1"/>
  <c r="M43" i="1"/>
  <c r="M45" i="1"/>
  <c r="M47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5" i="1"/>
  <c r="J47" i="1"/>
</calcChain>
</file>

<file path=xl/sharedStrings.xml><?xml version="1.0" encoding="utf-8"?>
<sst xmlns="http://schemas.openxmlformats.org/spreadsheetml/2006/main" count="434" uniqueCount="293">
  <si>
    <t>Tarvike</t>
  </si>
  <si>
    <t>Koko mm</t>
  </si>
  <si>
    <t>Yksikkö</t>
  </si>
  <si>
    <t>Kuivabetoni C25</t>
  </si>
  <si>
    <t>25 kg</t>
  </si>
  <si>
    <t>KPL</t>
  </si>
  <si>
    <t>Muurauslaasti M10</t>
  </si>
  <si>
    <t>Pilariharkko P-240</t>
  </si>
  <si>
    <t>240x240x190</t>
  </si>
  <si>
    <t>Routaeriste EPS 100</t>
  </si>
  <si>
    <t>1200x1000x50</t>
  </si>
  <si>
    <t>Aluskermi</t>
  </si>
  <si>
    <t>Palahuopa musta</t>
  </si>
  <si>
    <t>Räystäskaista, musta</t>
  </si>
  <si>
    <t>275x10000</t>
  </si>
  <si>
    <t>Harjalaatta, musta</t>
  </si>
  <si>
    <t>Harjateräs 8 mm</t>
  </si>
  <si>
    <t>6m</t>
  </si>
  <si>
    <t>Lankanaula, kuumasinkitty</t>
  </si>
  <si>
    <t>75x2,8 KZn</t>
  </si>
  <si>
    <t>KPL (5kg paketti)</t>
  </si>
  <si>
    <t>60x2,5 KZn</t>
  </si>
  <si>
    <t>KPL (1kg paketti)</t>
  </si>
  <si>
    <t>100x34 KZn</t>
  </si>
  <si>
    <t>Huopanaula, kuumasinkitty</t>
  </si>
  <si>
    <t>25x2,8 KZn</t>
  </si>
  <si>
    <t>KPL (1,23kg paketti)</t>
  </si>
  <si>
    <t>Ankkurinaula</t>
  </si>
  <si>
    <t>40x4</t>
  </si>
  <si>
    <t>Terassiruuvi A2</t>
  </si>
  <si>
    <t>4,2x55</t>
  </si>
  <si>
    <t>Ruostumaton yleisruuvi A2</t>
  </si>
  <si>
    <t>5,0x100</t>
  </si>
  <si>
    <t>Kansiruuvi</t>
  </si>
  <si>
    <t>8x50</t>
  </si>
  <si>
    <t>KG</t>
  </si>
  <si>
    <t>Naulauslevy</t>
  </si>
  <si>
    <t>40x120x2,0</t>
  </si>
  <si>
    <t>Naulauskulma, vahvistettu</t>
  </si>
  <si>
    <t>90x90x65x2,5</t>
  </si>
  <si>
    <t>90x90x100</t>
  </si>
  <si>
    <t>20x120</t>
  </si>
  <si>
    <t>M</t>
  </si>
  <si>
    <t>48x98</t>
  </si>
  <si>
    <t>Runkopuu 48x148 Mitallistettu C24</t>
  </si>
  <si>
    <t>48x148</t>
  </si>
  <si>
    <t>Raakapontti</t>
  </si>
  <si>
    <t>23x95</t>
  </si>
  <si>
    <t>Ulkoverhouspaneeli, pohjamaalattu UTV</t>
  </si>
  <si>
    <t>28x95</t>
  </si>
  <si>
    <t>45x145</t>
  </si>
  <si>
    <t>90x90x3000</t>
  </si>
  <si>
    <t>Tarve</t>
  </si>
  <si>
    <t>Yksikköhinta</t>
  </si>
  <si>
    <t>Bauhaus Espoo</t>
  </si>
  <si>
    <t>koko: 400x400x50</t>
  </si>
  <si>
    <t>koko: 240x240x195</t>
  </si>
  <si>
    <t>koko: 10x1m, Plano Icopal</t>
  </si>
  <si>
    <t>3m2/pkt hintaan 49,90e, Icopal</t>
  </si>
  <si>
    <t>1kg, koko: 25x2,5</t>
  </si>
  <si>
    <t>100kpl</t>
  </si>
  <si>
    <t>sähkösinkitty, kysytty myyjältä eikä löydy kuumasinkittynä</t>
  </si>
  <si>
    <t xml:space="preserve">koko: 40x160x2, kysytty myyjältä ja tämä on lähin koko </t>
  </si>
  <si>
    <t>koko: 100x100x160 kysytty myyjältä ja tämä ainoa koko kyseistä mallia</t>
  </si>
  <si>
    <t>koko: 21x120</t>
  </si>
  <si>
    <t>koko: 48x148, luokka A</t>
  </si>
  <si>
    <t>Yhteensä</t>
  </si>
  <si>
    <t>Lakka</t>
  </si>
  <si>
    <t>Weber</t>
  </si>
  <si>
    <t>koko: 25x3,0 1 kg:n pkt</t>
  </si>
  <si>
    <t>200 kpl/pkt</t>
  </si>
  <si>
    <t>100 kpl/pkt</t>
  </si>
  <si>
    <t>irtotavara</t>
  </si>
  <si>
    <t>koko: 51x135x70</t>
  </si>
  <si>
    <t>Kodin Terra Jyväskylä</t>
  </si>
  <si>
    <t>Lisätiedot</t>
  </si>
  <si>
    <t>Bauhaus Pirkkala</t>
  </si>
  <si>
    <t>koko: 25x2,5</t>
  </si>
  <si>
    <t>100 kpl/pakkaus</t>
  </si>
  <si>
    <t>tarjoushinta, norm. 1,49</t>
  </si>
  <si>
    <t>100kpl pakkaus</t>
  </si>
  <si>
    <t>koko: 100x35</t>
  </si>
  <si>
    <t>AB</t>
  </si>
  <si>
    <t>Bauhaus Turku</t>
  </si>
  <si>
    <t>100kpl/pk (0,45€/ kpl)</t>
  </si>
  <si>
    <t>koko: 51x135</t>
  </si>
  <si>
    <t>K-rauta Lahdesjärvi, Tampere</t>
  </si>
  <si>
    <t>K-Rauta Laune, Lahti</t>
  </si>
  <si>
    <t>koko: 150x20mm</t>
  </si>
  <si>
    <t>K-rauta Skanssi, Turku</t>
  </si>
  <si>
    <t>100kpl/pkt (0,25€/kpl)</t>
  </si>
  <si>
    <t>K-rauta Vaasa</t>
  </si>
  <si>
    <t>10kpl paketti hintaan 49,90e</t>
  </si>
  <si>
    <t>1kg</t>
  </si>
  <si>
    <t xml:space="preserve">200kpl </t>
  </si>
  <si>
    <t>koko: 90x90x65x1,5</t>
  </si>
  <si>
    <t>48x148, luokka A</t>
  </si>
  <si>
    <t>K-rauta Vantaanportti</t>
  </si>
  <si>
    <t>weber vetonit</t>
  </si>
  <si>
    <t>koko: 240x240x195, Leca</t>
  </si>
  <si>
    <t>tuotetta ei hyllyssä, kysytty myyjältä ja tuote löytyi varastosta</t>
  </si>
  <si>
    <t>koko 45x123x1,5 kysytty myyjältä ja tämä on lähin löytyvä koko</t>
  </si>
  <si>
    <t>koko: 150x120mm, metalli, keltapassivoitu</t>
  </si>
  <si>
    <t>normaalihinta 1,80</t>
  </si>
  <si>
    <t>Frescon</t>
  </si>
  <si>
    <t>10kpl:n paketti 40,82€</t>
  </si>
  <si>
    <t>koko: 1x10m, Plano</t>
  </si>
  <si>
    <t>250 kpl:n paketti</t>
  </si>
  <si>
    <t>100kpl:n pkt</t>
  </si>
  <si>
    <t>koko: 90x90x65x2,0</t>
  </si>
  <si>
    <t>STARK Vaasa</t>
  </si>
  <si>
    <t>33,13e/paketti jossa 10 kpl</t>
  </si>
  <si>
    <t>250 kpl</t>
  </si>
  <si>
    <t>koko: 90x90x65x2</t>
  </si>
  <si>
    <t>ei merkintää GF260, löytyy merkintä BSN45</t>
  </si>
  <si>
    <t>löyty ainoastaan yksi koko, jossa neliöiden sivun pituudet ovat 90/70mm</t>
  </si>
  <si>
    <t>STARK Laune, Lahti</t>
  </si>
  <si>
    <t>STARK Limingantulli, Oulu</t>
  </si>
  <si>
    <t>K-rauta Palokka, Jyväskylä</t>
  </si>
  <si>
    <t>1 kg paketti</t>
  </si>
  <si>
    <t>100 kpl</t>
  </si>
  <si>
    <t>irtotavaraa</t>
  </si>
  <si>
    <t>Byggmax, kaikki myymälät</t>
  </si>
  <si>
    <t>Projektin yhteishinta:</t>
  </si>
  <si>
    <t>Erotus:</t>
  </si>
  <si>
    <t>10 kpl/paketti 39,00 euroa</t>
  </si>
  <si>
    <t>10 kpl:n paketti 42,90€, soitettu. Saa yksittäin jos paketti "rikki"</t>
  </si>
  <si>
    <t>paketti hinta 43€. 4,30 kpl</t>
  </si>
  <si>
    <t>10 kpl paketti 42€ (kpl hinta 4,20)</t>
  </si>
  <si>
    <t>10kpl/paketti 45€</t>
  </si>
  <si>
    <t>10 levyä 39,92€</t>
  </si>
  <si>
    <t>20kpl/pkt = 19,95€</t>
  </si>
  <si>
    <t>pakettihinta 42,90€, 10kpl/pkt. (hinta kappaleelle 4,29€)</t>
  </si>
  <si>
    <t>m2</t>
  </si>
  <si>
    <t>vastaava kuin trebolit (jos löytyy) Katepal 15x1m</t>
  </si>
  <si>
    <t>Katepal koko: 1x15m</t>
  </si>
  <si>
    <t>Plano koko: 1x10m</t>
  </si>
  <si>
    <t>Icopal, ei irrotettavaa suojamuovia, 3 m2 / pkt</t>
  </si>
  <si>
    <t>Icopal 3 m2 / pkt</t>
  </si>
  <si>
    <t>Kerabit 275x10000</t>
  </si>
  <si>
    <t>Icopal 0,25x10m</t>
  </si>
  <si>
    <t>250 kpl /kpt</t>
  </si>
  <si>
    <t>1000 kpl / pkt</t>
  </si>
  <si>
    <t>50 kpl/pkt</t>
  </si>
  <si>
    <t>9x20</t>
  </si>
  <si>
    <t>Runkopuu 48x98 Mitallistettu C24</t>
  </si>
  <si>
    <t>Katepal 3m2</t>
  </si>
  <si>
    <t>Katepal 0,33x10m</t>
  </si>
  <si>
    <t>400 kpl</t>
  </si>
  <si>
    <t>Sadevesipaketin sisältö:</t>
  </si>
  <si>
    <r>
      <t xml:space="preserve"> * ruuvi 5X40 aw 40</t>
    </r>
    <r>
      <rPr>
        <sz val="10"/>
        <color rgb="FFFF0000"/>
        <rFont val="Calibri"/>
        <scheme val="minor"/>
      </rPr>
      <t xml:space="preserve"> /jätetään käyttämättä</t>
    </r>
  </si>
  <si>
    <r>
      <t xml:space="preserve"> * ruuvi 4,2 X13mm wronic 10 </t>
    </r>
    <r>
      <rPr>
        <sz val="10"/>
        <color rgb="FFFF0000"/>
        <rFont val="Calibri"/>
        <scheme val="minor"/>
      </rPr>
      <t>/jätetään käyttämättä</t>
    </r>
  </si>
  <si>
    <t xml:space="preserve"> * syöksyn kiinnike 87 mm 2kpl</t>
  </si>
  <si>
    <r>
      <t xml:space="preserve"> * syöksyn mutka 87mm 2kpl</t>
    </r>
    <r>
      <rPr>
        <sz val="10"/>
        <color rgb="FFFF0000"/>
        <rFont val="Calibri"/>
        <scheme val="minor"/>
      </rPr>
      <t xml:space="preserve"> /jätetään käyttämättä</t>
    </r>
  </si>
  <si>
    <t xml:space="preserve"> * syöksynulosheittäjä 87mm 1kpl</t>
  </si>
  <si>
    <r>
      <t xml:space="preserve"> * syöksyputki 1metri 87mm </t>
    </r>
    <r>
      <rPr>
        <sz val="10"/>
        <color rgb="FFFF0000"/>
        <rFont val="Calibri"/>
        <scheme val="minor"/>
      </rPr>
      <t>/jätetään käyttämättä</t>
    </r>
  </si>
  <si>
    <t xml:space="preserve"> * lähtökaulus 1kpl 125/87mm</t>
  </si>
  <si>
    <t xml:space="preserve"> * syöksynulosheittäjä 90mm 1kpl</t>
  </si>
  <si>
    <r>
      <t xml:space="preserve"> * syöksyputki 1metri 90mm </t>
    </r>
    <r>
      <rPr>
        <sz val="10"/>
        <color rgb="FFFF0000"/>
        <rFont val="Calibri"/>
        <scheme val="minor"/>
      </rPr>
      <t>/jätetään käyttämättä</t>
    </r>
  </si>
  <si>
    <r>
      <t xml:space="preserve"> * syöksyn mutka 90mm 2kpl</t>
    </r>
    <r>
      <rPr>
        <sz val="10"/>
        <color rgb="FFFF0000"/>
        <rFont val="Calibri"/>
        <scheme val="minor"/>
      </rPr>
      <t xml:space="preserve"> /jätetään käyttämättä</t>
    </r>
  </si>
  <si>
    <t>Sadevesipaketin sisältö/Orima-merkkinen:</t>
  </si>
  <si>
    <t>Kerabit 2200 UB 15x1m, soitettu</t>
  </si>
  <si>
    <t>koko: 51x94</t>
  </si>
  <si>
    <t>Kerabit, 275x10000</t>
  </si>
  <si>
    <t>400 kpl tarjoushinta. (norm.24,95€ soitettu)</t>
  </si>
  <si>
    <t xml:space="preserve"> Koko 48x96</t>
  </si>
  <si>
    <t>Kerabit 3m2</t>
  </si>
  <si>
    <t>koko 48x86</t>
  </si>
  <si>
    <t>400kpl</t>
  </si>
  <si>
    <t>Icopal 3m2</t>
  </si>
  <si>
    <t>Katepal 0,25x10m, tarjoushinta</t>
  </si>
  <si>
    <t>100X90</t>
  </si>
  <si>
    <t>koko: 48x86mm</t>
  </si>
  <si>
    <t>Kerabit, 3m2</t>
  </si>
  <si>
    <t>Kerabit, menekki 4 laattaa/metri, pakkauskoko: 45 laattaa = 11,25 jm</t>
  </si>
  <si>
    <t>Katepal, 1x15m</t>
  </si>
  <si>
    <t>pakettihinta 40,8€, paketissa 10 KPL</t>
  </si>
  <si>
    <t>4 m</t>
  </si>
  <si>
    <t>Katepal, yhden levyn koko 0,25x1, josta saa 3 laattaa, myydän vain pakettina hintaan 37,90€ - paketista saa 12jm</t>
  </si>
  <si>
    <r>
      <t xml:space="preserve">pakettihinta (3m2) </t>
    </r>
    <r>
      <rPr>
        <sz val="10"/>
        <color rgb="FFFF0000"/>
        <rFont val="Calibri"/>
      </rPr>
      <t>Katepal</t>
    </r>
  </si>
  <si>
    <t>Kerabit, kpl hinta, yhden laatan koko 0,33x0,33</t>
  </si>
  <si>
    <t>koko: 0,33x0,33, Kerabit</t>
  </si>
  <si>
    <t>Icopal, koko: 0,25x1m, josta saa kolme laattaa, myydään vain pakettina --&gt; räystästä 16m</t>
  </si>
  <si>
    <t>Icopal, koko: 0,25x1m, josta saa kolme laattaa, myydään vain pakettina --&gt; harjaa 10m</t>
  </si>
  <si>
    <t>ei rulla vaan levy, levyjä 10kpl/paketti hintaan 47e, leveys 25cm, paketista saa 10m kaistaa, sama kuin harjalaatta - Icopal</t>
  </si>
  <si>
    <t>10kpl paketti hintaan 47e, koko 25x100cm/levy - Icopal</t>
  </si>
  <si>
    <t>pakettihinta, soitettu, räystäs-harjalevy, Icopal, rullan koko 0,25x10m --&gt; paketista saadaan 10 m harjaa</t>
  </si>
  <si>
    <r>
      <t xml:space="preserve">pakettihinta 3m2, </t>
    </r>
    <r>
      <rPr>
        <sz val="10"/>
        <color rgb="FFFF0000"/>
        <rFont val="Calibri"/>
      </rPr>
      <t>Icopal</t>
    </r>
  </si>
  <si>
    <t>Rullan koko: 0,25x10m - Icopal</t>
  </si>
  <si>
    <t>koko: 0,25x1, 20 laattaa paketissa, Katepal --&gt; paketista saadaan 12 m harjaa</t>
  </si>
  <si>
    <t>Tarjoushinta</t>
  </si>
  <si>
    <t>Katepal, paketti 37,90€, 0,25X1m levyt --&gt; paketista saa räystästä 20 m</t>
  </si>
  <si>
    <t>Katepal, paketti 37,90€, 0,25X1m levyt --&gt; paketista saa harjaa 12 m</t>
  </si>
  <si>
    <t>1 kg paketti 5,95€</t>
  </si>
  <si>
    <t>2,5 kg paketti 7,90 €</t>
  </si>
  <si>
    <t>1kg paketti 6,95 euroa</t>
  </si>
  <si>
    <t>1kg paketti 5,95 euroa</t>
  </si>
  <si>
    <t>1kg paketti 6,95€</t>
  </si>
  <si>
    <t xml:space="preserve">1kg paketti 6,95€ </t>
  </si>
  <si>
    <t>1kg paketti 7,90e</t>
  </si>
  <si>
    <t>1kg paketti 6,40€</t>
  </si>
  <si>
    <t>1kg paketti 6,40e</t>
  </si>
  <si>
    <t>1kg paketti 5,95€</t>
  </si>
  <si>
    <t>1kg paketti 6,40 €</t>
  </si>
  <si>
    <t>Runkopuu PK NTR/AB, vihreä</t>
  </si>
  <si>
    <t>Kylmävaraston ovi, käsittelemätön, ikkunallinen</t>
  </si>
  <si>
    <t>Kylmävaraston ovea ei valikoimassa, joten otettu tilalle lämminvaraston ovi. Käsittelemätön, ikkunallinen, 9x19</t>
  </si>
  <si>
    <t>Kylmävaraston ovea ei valikoimassa, joten otettu tilalle lämminvaraston ovi. 6 ruutua, tilaustuote, käsittelemätön, 9x20</t>
  </si>
  <si>
    <t>Kylmävaraston ovea ei valikoimassa, joten otettu tilalle lämminvaraston ovi. 9x19 ikkunoita 6 kpl</t>
  </si>
  <si>
    <t>Kylmävaraston ovea ei valikoimassa, joten otettu tilalle lämminvaraston ovi. koko: 8x19 (ikkunoita 6kpl)</t>
  </si>
  <si>
    <t>Kylmävaraston ovea ei valikoimassa, joten otettu tilalle lämminvaraston ovi. ikkunoita 6kpl</t>
  </si>
  <si>
    <t>Kylmävaraston ovea ei valikoimassa, joten otettu tilalle lämminvaraston ovi. Tuotetta ei löydy myymälästä, netistä löytyy 331,55€ (6-ruutuinen 9x19)</t>
  </si>
  <si>
    <t>Kylmävaraston ovea ei valikoimassa, joten otettu tilalle lämminvaraston ovi. koko: 9x19</t>
  </si>
  <si>
    <t>Kylmävaraston ovea ei valikoimassa, joten otettu tilalle lämminvaraston ovi. koko: 90x210, iso ikkuna</t>
  </si>
  <si>
    <t>Kylmävaraston ovea ei valikoimassa, joten otettu tilalle lämminvaraston ovi. Tilaustuote, iso ikkuna, 9x19</t>
  </si>
  <si>
    <t>Kylmävaraston ovea ei valikoimassa, joten otettu tilalle lämminvaraston ovi. 6 ruutua, 9x19</t>
  </si>
  <si>
    <t>Kylmävaraston ovea ei valikoimassa, joten otettu tilalle lämminvaraston ovi. koko: 80x190cm, syvyys 94mm, iso ikkuna</t>
  </si>
  <si>
    <t>Kylmävaraston ovea ei valikoimassa, joten otettu tilalle lämminvaraston ovi. koko: 9x21 (ikkunoita 6kpl)</t>
  </si>
  <si>
    <t>Kylmävaraston ovea ei valikoimassa, joten otettu tilalle lämminvaraston ovi. ikkunallinen, puuvalmis, 9x19</t>
  </si>
  <si>
    <t>Pilari liimapuu</t>
  </si>
  <si>
    <t>Terassilauta PK NTR/AB, ruskea uritettu</t>
  </si>
  <si>
    <t>Rakennustarvikkeiden hintaselvitys 2016</t>
  </si>
  <si>
    <t>liimakaista 0,25x10m hintaan 45,90e, Icopal</t>
  </si>
  <si>
    <t>1.6.2016</t>
  </si>
  <si>
    <t>400x400 mm tai isompi</t>
  </si>
  <si>
    <t>Betonilaatta</t>
  </si>
  <si>
    <t>Palkkikenkä painekyllästettyyn runkopuuhun, GF 260</t>
  </si>
  <si>
    <t>45x145 tai 48X148</t>
  </si>
  <si>
    <t>Pylväskenkä liimapuupilariin</t>
  </si>
  <si>
    <t>Ulkoverhouspaneeli, hienosahattu, pohjamaalattu UTV</t>
  </si>
  <si>
    <t>Syöksytorvi, valkoinen, kuumasinkitty teräs</t>
  </si>
  <si>
    <t>KPL (3m)</t>
  </si>
  <si>
    <t>87mm</t>
  </si>
  <si>
    <t>2,5m putki</t>
  </si>
  <si>
    <t>pelti, 2,5m, halkaisija 87</t>
  </si>
  <si>
    <t>koko: 75mm</t>
  </si>
  <si>
    <t>2,5m, halkaisija 87, pelti</t>
  </si>
  <si>
    <t>Koko: 2,5m</t>
  </si>
  <si>
    <t>Sadevesikouru, valkoinen, kuumasinkitty teräs</t>
  </si>
  <si>
    <t>KPL (4m)</t>
  </si>
  <si>
    <t>125mm</t>
  </si>
  <si>
    <t>pelti</t>
  </si>
  <si>
    <t>Kourukoukku, valkoinen, kuumasinkitty teräs</t>
  </si>
  <si>
    <t>Soitettu, on säädettävä</t>
  </si>
  <si>
    <t>4 kpl/pkt, 13,90€/pkt, 125m</t>
  </si>
  <si>
    <t>ei löydy säädettävää versiota mutta löytyy tuo oikea koko hintaan 20,70 mutta 5kpl paketissa</t>
  </si>
  <si>
    <t>Teräksistä ei ole. Muovinen, ei säädettävä, 120 mm</t>
  </si>
  <si>
    <t>soitolla varmistettu, on säädettävä</t>
  </si>
  <si>
    <t>Soitettu, Ruukin säädettävä</t>
  </si>
  <si>
    <t>Kourujatkos, valkoinen, kuumasinkitty teräs</t>
  </si>
  <si>
    <t>Kourun pääty, valkoinen, kuumasinkitty teräs</t>
  </si>
  <si>
    <t>2kpl/paketti</t>
  </si>
  <si>
    <t>2kpl myydään parina</t>
  </si>
  <si>
    <t>pelti, 2kpl</t>
  </si>
  <si>
    <t>2kpl/paketti hintaan 5,70e, pelti</t>
  </si>
  <si>
    <t>Lähtökaulus, valkoinen, kuumasinkitty teräs</t>
  </si>
  <si>
    <t>125/90</t>
  </si>
  <si>
    <t>pelti, 125/87</t>
  </si>
  <si>
    <t>koko: 125/75mm</t>
  </si>
  <si>
    <t>125/87, pelti</t>
  </si>
  <si>
    <t>Seinäkiinnike, valkoinen, kuumasinkitty teräs</t>
  </si>
  <si>
    <t>pelti, halkaisija 87</t>
  </si>
  <si>
    <t>halkaisija 87, pelti</t>
  </si>
  <si>
    <t>Ulosheittäjä, valkoinen, kuumasinkitty teräs</t>
  </si>
  <si>
    <t>koko: 75 mm</t>
  </si>
  <si>
    <t>ei löydy, soitettu</t>
  </si>
  <si>
    <t>10 kpl 39,00€</t>
  </si>
  <si>
    <t>Plano Icopal 10x1m</t>
  </si>
  <si>
    <t>Soitettu</t>
  </si>
  <si>
    <t>pakettihinta 39€, paketissa 10 KPL</t>
  </si>
  <si>
    <t xml:space="preserve">48 x 148 </t>
  </si>
  <si>
    <t xml:space="preserve"> 48x148</t>
  </si>
  <si>
    <t>Laattaa loppu myymälästä, mutta hinta löytyy</t>
  </si>
  <si>
    <t xml:space="preserve"> 48x148. Tarjoushinta! (norm. 4,00€)</t>
  </si>
  <si>
    <t>Katepal 15x1m</t>
  </si>
  <si>
    <t>Katepal paketti 37,90€, josta saa räystästä 20m</t>
  </si>
  <si>
    <t>Katepal paketti 37,90€, josta saa harjalaattaa 12m</t>
  </si>
  <si>
    <t>48x148. A luokka</t>
  </si>
  <si>
    <t>15x1m, Katepal Xtrabase</t>
  </si>
  <si>
    <t>tarjoushinta, 250 kpl/pkt</t>
  </si>
  <si>
    <t>Plano 10x1m</t>
  </si>
  <si>
    <t>200 kpl/pkt, koko 50x4</t>
  </si>
  <si>
    <t>Katepal xtrabase 15 x 1m</t>
  </si>
  <si>
    <t>Ei löydy erikseen myytävänä, pitää ostaa osana sadevesipakettia (kts. lisäkommentit alla)</t>
  </si>
  <si>
    <t>4 kpl osana sadevesipakettia - lisätarve 2 kpl, myydään 2 kpl/pkt (kts. lisäkommentit alla)</t>
  </si>
  <si>
    <t>Osana sadevesipakettia (kts. lisäkommentit alla)</t>
  </si>
  <si>
    <t>Ostatettava osana sadevesipaketti, koska ei löydy yksittäiskappaleina (kts. lisäkommentit alla)</t>
  </si>
  <si>
    <t>21X120</t>
  </si>
  <si>
    <t>21X120, tarjoushinta, norm. 1,49</t>
  </si>
  <si>
    <t>21x120, tarjoushinta, norm. 1,49</t>
  </si>
  <si>
    <t>70x90, ei löydy muita kokoja</t>
  </si>
  <si>
    <t>70x90, ei ole muita kokoja</t>
  </si>
  <si>
    <t>45x137x70, soitettu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</si>
</sst>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0.0"/>
    <numFmt numFmtId="166" formatCode="0.0\ %"/>
  </numFmts>
  <fonts count="18" x14ac:knownFonts="1">
    <font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sz val="11"/>
      <color rgb="FF000000"/>
      <name val="Calibri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rgb="FF000000"/>
      <name val="Calibri"/>
    </font>
    <font>
      <sz val="10"/>
      <color rgb="FF000000"/>
      <name val="Calibri"/>
    </font>
    <font>
      <sz val="10"/>
      <color rgb="FFFF0000"/>
      <name val="Calibri"/>
    </font>
    <font>
      <sz val="10"/>
      <name val="Calibri"/>
    </font>
    <font>
      <sz val="10"/>
      <color rgb="FF000000"/>
      <name val="Calibri"/>
      <scheme val="minor"/>
    </font>
    <font>
      <b/>
      <sz val="10"/>
      <color theme="1"/>
      <name val="Calibri"/>
    </font>
    <font>
      <sz val="10"/>
      <color theme="1"/>
      <name val="Calibri"/>
    </font>
    <font>
      <sz val="10"/>
      <name val="Calibri"/>
      <scheme val="minor"/>
    </font>
    <font>
      <sz val="10"/>
      <color rgb="FFFF0000"/>
      <name val="Calibri"/>
      <scheme val="minor"/>
    </font>
    <font>
      <i/>
      <sz val="9"/>
      <color theme="1"/>
      <name val="Calibri"/>
      <scheme val="minor"/>
    </font>
    <font>
      <u/>
      <sz val="10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rgb="FFFF0000"/>
      </patternFill>
    </fill>
    <fill>
      <patternFill patternType="solid">
        <fgColor rgb="FFFF0000"/>
        <bgColor rgb="FFD9D9D9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1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164" fontId="3" fillId="0" borderId="0" xfId="0" applyNumberFormat="1" applyFont="1" applyAlignment="1">
      <alignment horizontal="right"/>
    </xf>
    <xf numFmtId="164" fontId="8" fillId="3" borderId="1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2" fillId="0" borderId="0" xfId="0" applyFont="1"/>
    <xf numFmtId="164" fontId="10" fillId="3" borderId="1" xfId="0" applyNumberFormat="1" applyFont="1" applyFill="1" applyBorder="1" applyAlignment="1">
      <alignment horizontal="right"/>
    </xf>
    <xf numFmtId="0" fontId="10" fillId="0" borderId="0" xfId="0" applyFont="1" applyBorder="1" applyAlignment="1"/>
    <xf numFmtId="0" fontId="10" fillId="0" borderId="0" xfId="0" applyFont="1" applyBorder="1"/>
    <xf numFmtId="0" fontId="9" fillId="0" borderId="0" xfId="0" applyFont="1" applyBorder="1"/>
    <xf numFmtId="0" fontId="14" fillId="0" borderId="0" xfId="0" applyFont="1" applyBorder="1" applyAlignment="1">
      <alignment horizontal="left"/>
    </xf>
    <xf numFmtId="164" fontId="14" fillId="3" borderId="1" xfId="0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horizontal="left"/>
    </xf>
    <xf numFmtId="164" fontId="7" fillId="2" borderId="3" xfId="0" applyNumberFormat="1" applyFont="1" applyFill="1" applyBorder="1" applyAlignment="1">
      <alignment horizontal="left"/>
    </xf>
    <xf numFmtId="0" fontId="12" fillId="4" borderId="2" xfId="0" applyFont="1" applyFill="1" applyBorder="1"/>
    <xf numFmtId="165" fontId="3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165" fontId="7" fillId="2" borderId="2" xfId="0" applyNumberFormat="1" applyFont="1" applyFill="1" applyBorder="1" applyAlignment="1">
      <alignment horizontal="center"/>
    </xf>
    <xf numFmtId="165" fontId="13" fillId="0" borderId="0" xfId="0" applyNumberFormat="1" applyFont="1" applyAlignment="1">
      <alignment horizontal="center"/>
    </xf>
    <xf numFmtId="164" fontId="8" fillId="0" borderId="0" xfId="0" applyNumberFormat="1" applyFont="1" applyFill="1" applyBorder="1" applyAlignment="1">
      <alignment horizontal="right"/>
    </xf>
    <xf numFmtId="164" fontId="8" fillId="5" borderId="1" xfId="0" applyNumberFormat="1" applyFont="1" applyFill="1" applyBorder="1" applyAlignment="1">
      <alignment horizontal="right"/>
    </xf>
    <xf numFmtId="164" fontId="8" fillId="6" borderId="1" xfId="0" applyNumberFormat="1" applyFont="1" applyFill="1" applyBorder="1" applyAlignment="1">
      <alignment horizontal="right"/>
    </xf>
    <xf numFmtId="164" fontId="8" fillId="7" borderId="1" xfId="0" applyNumberFormat="1" applyFont="1" applyFill="1" applyBorder="1" applyAlignment="1">
      <alignment horizontal="right"/>
    </xf>
    <xf numFmtId="164" fontId="12" fillId="0" borderId="0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12" fillId="4" borderId="2" xfId="0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left"/>
    </xf>
    <xf numFmtId="165" fontId="13" fillId="0" borderId="0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165" fontId="13" fillId="0" borderId="2" xfId="0" applyNumberFormat="1" applyFont="1" applyBorder="1" applyAlignment="1">
      <alignment horizontal="center"/>
    </xf>
    <xf numFmtId="164" fontId="8" fillId="5" borderId="3" xfId="0" applyNumberFormat="1" applyFont="1" applyFill="1" applyBorder="1" applyAlignment="1">
      <alignment horizontal="right"/>
    </xf>
    <xf numFmtId="164" fontId="8" fillId="0" borderId="2" xfId="0" applyNumberFormat="1" applyFont="1" applyFill="1" applyBorder="1" applyAlignment="1">
      <alignment horizontal="left"/>
    </xf>
    <xf numFmtId="164" fontId="8" fillId="0" borderId="2" xfId="0" applyNumberFormat="1" applyFont="1" applyFill="1" applyBorder="1" applyAlignment="1">
      <alignment horizontal="right"/>
    </xf>
    <xf numFmtId="164" fontId="8" fillId="3" borderId="3" xfId="0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left"/>
    </xf>
    <xf numFmtId="164" fontId="10" fillId="3" borderId="3" xfId="0" applyNumberFormat="1" applyFont="1" applyFill="1" applyBorder="1" applyAlignment="1">
      <alignment horizontal="right"/>
    </xf>
    <xf numFmtId="0" fontId="10" fillId="0" borderId="2" xfId="0" applyFont="1" applyBorder="1" applyAlignment="1"/>
    <xf numFmtId="0" fontId="10" fillId="0" borderId="2" xfId="0" applyFont="1" applyBorder="1"/>
    <xf numFmtId="0" fontId="9" fillId="0" borderId="2" xfId="0" applyFont="1" applyBorder="1"/>
    <xf numFmtId="164" fontId="14" fillId="3" borderId="3" xfId="0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165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left"/>
    </xf>
    <xf numFmtId="164" fontId="2" fillId="0" borderId="4" xfId="0" applyNumberFormat="1" applyFont="1" applyBorder="1" applyAlignment="1">
      <alignment horizontal="right"/>
    </xf>
    <xf numFmtId="0" fontId="10" fillId="0" borderId="0" xfId="0" applyFont="1" applyFill="1" applyBorder="1" applyAlignment="1"/>
    <xf numFmtId="0" fontId="10" fillId="0" borderId="0" xfId="0" applyFont="1" applyFill="1" applyBorder="1"/>
    <xf numFmtId="0" fontId="8" fillId="0" borderId="0" xfId="0" applyFont="1" applyFill="1" applyBorder="1" applyAlignment="1">
      <alignment horizontal="left"/>
    </xf>
    <xf numFmtId="164" fontId="10" fillId="6" borderId="1" xfId="0" applyNumberFormat="1" applyFont="1" applyFill="1" applyBorder="1" applyAlignment="1">
      <alignment horizontal="right"/>
    </xf>
    <xf numFmtId="164" fontId="10" fillId="7" borderId="1" xfId="0" applyNumberFormat="1" applyFont="1" applyFill="1" applyBorder="1" applyAlignment="1">
      <alignment horizontal="right"/>
    </xf>
    <xf numFmtId="164" fontId="14" fillId="7" borderId="1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165" fontId="13" fillId="0" borderId="0" xfId="0" applyNumberFormat="1" applyFont="1" applyFill="1" applyAlignment="1">
      <alignment horizontal="center"/>
    </xf>
    <xf numFmtId="0" fontId="10" fillId="0" borderId="0" xfId="0" applyFont="1" applyFill="1" applyBorder="1" applyAlignment="1">
      <alignment horizontal="left"/>
    </xf>
    <xf numFmtId="2" fontId="13" fillId="0" borderId="0" xfId="0" applyNumberFormat="1" applyFont="1" applyFill="1" applyAlignment="1">
      <alignment horizontal="center"/>
    </xf>
    <xf numFmtId="0" fontId="8" fillId="0" borderId="0" xfId="0" applyFont="1" applyFill="1" applyBorder="1"/>
    <xf numFmtId="165" fontId="10" fillId="0" borderId="0" xfId="0" applyNumberFormat="1" applyFont="1" applyFill="1" applyAlignment="1">
      <alignment horizontal="center"/>
    </xf>
    <xf numFmtId="164" fontId="10" fillId="5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164" fontId="14" fillId="5" borderId="1" xfId="0" applyNumberFormat="1" applyFont="1" applyFill="1" applyBorder="1" applyAlignment="1">
      <alignment horizontal="right"/>
    </xf>
    <xf numFmtId="164" fontId="10" fillId="8" borderId="1" xfId="0" applyNumberFormat="1" applyFont="1" applyFill="1" applyBorder="1" applyAlignment="1">
      <alignment horizontal="right"/>
    </xf>
    <xf numFmtId="0" fontId="17" fillId="0" borderId="0" xfId="0" applyFont="1" applyFill="1"/>
    <xf numFmtId="0" fontId="3" fillId="0" borderId="0" xfId="0" applyFont="1" applyFill="1"/>
    <xf numFmtId="0" fontId="14" fillId="0" borderId="0" xfId="0" applyFont="1" applyFill="1"/>
    <xf numFmtId="164" fontId="10" fillId="0" borderId="0" xfId="0" applyNumberFormat="1" applyFont="1" applyFill="1" applyBorder="1" applyAlignment="1">
      <alignment horizontal="right"/>
    </xf>
    <xf numFmtId="166" fontId="2" fillId="0" borderId="0" xfId="0" applyNumberFormat="1" applyFont="1"/>
    <xf numFmtId="166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left"/>
    </xf>
    <xf numFmtId="0" fontId="12" fillId="0" borderId="0" xfId="0" applyFont="1" applyBorder="1"/>
    <xf numFmtId="0" fontId="2" fillId="0" borderId="0" xfId="0" applyFont="1" applyBorder="1"/>
    <xf numFmtId="164" fontId="12" fillId="0" borderId="1" xfId="0" applyNumberFormat="1" applyFont="1" applyBorder="1" applyAlignment="1">
      <alignment horizontal="left"/>
    </xf>
    <xf numFmtId="0" fontId="12" fillId="0" borderId="1" xfId="0" applyFont="1" applyBorder="1"/>
    <xf numFmtId="0" fontId="2" fillId="0" borderId="1" xfId="0" applyFont="1" applyBorder="1"/>
    <xf numFmtId="14" fontId="16" fillId="0" borderId="0" xfId="0" quotePrefix="1" applyNumberFormat="1" applyFont="1"/>
    <xf numFmtId="0" fontId="9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164" fontId="10" fillId="9" borderId="1" xfId="0" applyNumberFormat="1" applyFont="1" applyFill="1" applyBorder="1" applyAlignment="1">
      <alignment horizontal="right"/>
    </xf>
    <xf numFmtId="0" fontId="10" fillId="10" borderId="0" xfId="0" applyFont="1" applyFill="1" applyBorder="1"/>
    <xf numFmtId="164" fontId="8" fillId="10" borderId="0" xfId="0" applyNumberFormat="1" applyFont="1" applyFill="1" applyBorder="1" applyAlignment="1">
      <alignment horizontal="right"/>
    </xf>
  </cellXfs>
  <cellStyles count="215">
    <cellStyle name="Avattu hyperlinkki" xfId="2" builtinId="9" hidden="1"/>
    <cellStyle name="Avattu hyperlinkki" xfId="4" builtinId="9" hidden="1"/>
    <cellStyle name="Avattu hyperlinkki" xfId="6" builtinId="9" hidden="1"/>
    <cellStyle name="Avattu hyperlinkki" xfId="8" builtinId="9" hidden="1"/>
    <cellStyle name="Avattu hyperlinkki" xfId="10" builtinId="9" hidden="1"/>
    <cellStyle name="Avattu hyperlinkki" xfId="12" builtinId="9" hidden="1"/>
    <cellStyle name="Avattu hyperlinkki" xfId="14" builtinId="9" hidden="1"/>
    <cellStyle name="Avattu hyperlinkki" xfId="16" builtinId="9" hidden="1"/>
    <cellStyle name="Avattu hyperlinkki" xfId="18" builtinId="9" hidden="1"/>
    <cellStyle name="Avattu hyperlinkki" xfId="20" builtinId="9" hidden="1"/>
    <cellStyle name="Avattu hyperlinkki" xfId="22" builtinId="9" hidden="1"/>
    <cellStyle name="Avattu hyperlinkki" xfId="24" builtinId="9" hidden="1"/>
    <cellStyle name="Avattu hyperlinkki" xfId="26" builtinId="9" hidden="1"/>
    <cellStyle name="Avattu hyperlinkki" xfId="28" builtinId="9" hidden="1"/>
    <cellStyle name="Avattu hyperlinkki" xfId="30" builtinId="9" hidden="1"/>
    <cellStyle name="Avattu hyperlinkki" xfId="32" builtinId="9" hidden="1"/>
    <cellStyle name="Avattu hyperlinkki" xfId="34" builtinId="9" hidden="1"/>
    <cellStyle name="Avattu hyperlinkki" xfId="36" builtinId="9" hidden="1"/>
    <cellStyle name="Avattu hyperlinkki" xfId="38" builtinId="9" hidden="1"/>
    <cellStyle name="Avattu hyperlinkki" xfId="40" builtinId="9" hidden="1"/>
    <cellStyle name="Avattu hyperlinkki" xfId="42" builtinId="9" hidden="1"/>
    <cellStyle name="Avattu hyperlinkki" xfId="44" builtinId="9" hidden="1"/>
    <cellStyle name="Avattu hyperlinkki" xfId="46" builtinId="9" hidden="1"/>
    <cellStyle name="Avattu hyperlinkki" xfId="48" builtinId="9" hidden="1"/>
    <cellStyle name="Avattu hyperlinkki" xfId="50" builtinId="9" hidden="1"/>
    <cellStyle name="Avattu hyperlinkki" xfId="52" builtinId="9" hidden="1"/>
    <cellStyle name="Avattu hyperlinkki" xfId="54" builtinId="9" hidden="1"/>
    <cellStyle name="Avattu hyperlinkki" xfId="56" builtinId="9" hidden="1"/>
    <cellStyle name="Avattu hyperlinkki" xfId="58" builtinId="9" hidden="1"/>
    <cellStyle name="Avattu hyperlinkki" xfId="60" builtinId="9" hidden="1"/>
    <cellStyle name="Avattu hyperlinkki" xfId="62" builtinId="9" hidden="1"/>
    <cellStyle name="Avattu hyperlinkki" xfId="64" builtinId="9" hidden="1"/>
    <cellStyle name="Avattu hyperlinkki" xfId="66" builtinId="9" hidden="1"/>
    <cellStyle name="Avattu hyperlinkki" xfId="68" builtinId="9" hidden="1"/>
    <cellStyle name="Avattu hyperlinkki" xfId="70" builtinId="9" hidden="1"/>
    <cellStyle name="Avattu hyperlinkki" xfId="72" builtinId="9" hidden="1"/>
    <cellStyle name="Avattu hyperlinkki" xfId="74" builtinId="9" hidden="1"/>
    <cellStyle name="Avattu hyperlinkki" xfId="76" builtinId="9" hidden="1"/>
    <cellStyle name="Avattu hyperlinkki" xfId="78" builtinId="9" hidden="1"/>
    <cellStyle name="Avattu hyperlinkki" xfId="80" builtinId="9" hidden="1"/>
    <cellStyle name="Avattu hyperlinkki" xfId="82" builtinId="9" hidden="1"/>
    <cellStyle name="Avattu hyperlinkki" xfId="84" builtinId="9" hidden="1"/>
    <cellStyle name="Avattu hyperlinkki" xfId="86" builtinId="9" hidden="1"/>
    <cellStyle name="Avattu hyperlinkki" xfId="88" builtinId="9" hidden="1"/>
    <cellStyle name="Avattu hyperlinkki" xfId="90" builtinId="9" hidden="1"/>
    <cellStyle name="Avattu hyperlinkki" xfId="92" builtinId="9" hidden="1"/>
    <cellStyle name="Avattu hyperlinkki" xfId="94" builtinId="9" hidden="1"/>
    <cellStyle name="Avattu hyperlinkki" xfId="96" builtinId="9" hidden="1"/>
    <cellStyle name="Avattu hyperlinkki" xfId="98" builtinId="9" hidden="1"/>
    <cellStyle name="Avattu hyperlinkki" xfId="100" builtinId="9" hidden="1"/>
    <cellStyle name="Avattu hyperlinkki" xfId="102" builtinId="9" hidden="1"/>
    <cellStyle name="Avattu hyperlinkki" xfId="104" builtinId="9" hidden="1"/>
    <cellStyle name="Avattu hyperlinkki" xfId="106" builtinId="9" hidden="1"/>
    <cellStyle name="Avattu hyperlinkki" xfId="108" builtinId="9" hidden="1"/>
    <cellStyle name="Avattu hyperlinkki" xfId="110" builtinId="9" hidden="1"/>
    <cellStyle name="Avattu hyperlinkki" xfId="112" builtinId="9" hidden="1"/>
    <cellStyle name="Avattu hyperlinkki" xfId="114" builtinId="9" hidden="1"/>
    <cellStyle name="Avattu hyperlinkki" xfId="116" builtinId="9" hidden="1"/>
    <cellStyle name="Avattu hyperlinkki" xfId="118" builtinId="9" hidden="1"/>
    <cellStyle name="Avattu hyperlinkki" xfId="120" builtinId="9" hidden="1"/>
    <cellStyle name="Avattu hyperlinkki" xfId="122" builtinId="9" hidden="1"/>
    <cellStyle name="Avattu hyperlinkki" xfId="124" builtinId="9" hidden="1"/>
    <cellStyle name="Avattu hyperlinkki" xfId="126" builtinId="9" hidden="1"/>
    <cellStyle name="Avattu hyperlinkki" xfId="128" builtinId="9" hidden="1"/>
    <cellStyle name="Avattu hyperlinkki" xfId="130" builtinId="9" hidden="1"/>
    <cellStyle name="Avattu hyperlinkki" xfId="132" builtinId="9" hidden="1"/>
    <cellStyle name="Avattu hyperlinkki" xfId="134" builtinId="9" hidden="1"/>
    <cellStyle name="Avattu hyperlinkki" xfId="136" builtinId="9" hidden="1"/>
    <cellStyle name="Avattu hyperlinkki" xfId="138" builtinId="9" hidden="1"/>
    <cellStyle name="Avattu hyperlinkki" xfId="140" builtinId="9" hidden="1"/>
    <cellStyle name="Avattu hyperlinkki" xfId="142" builtinId="9" hidden="1"/>
    <cellStyle name="Avattu hyperlinkki" xfId="144" builtinId="9" hidden="1"/>
    <cellStyle name="Avattu hyperlinkki" xfId="146" builtinId="9" hidden="1"/>
    <cellStyle name="Avattu hyperlinkki" xfId="148" builtinId="9" hidden="1"/>
    <cellStyle name="Avattu hyperlinkki" xfId="150" builtinId="9" hidden="1"/>
    <cellStyle name="Avattu hyperlinkki" xfId="152" builtinId="9" hidden="1"/>
    <cellStyle name="Avattu hyperlinkki" xfId="154" builtinId="9" hidden="1"/>
    <cellStyle name="Avattu hyperlinkki" xfId="156" builtinId="9" hidden="1"/>
    <cellStyle name="Avattu hyperlinkki" xfId="158" builtinId="9" hidden="1"/>
    <cellStyle name="Avattu hyperlinkki" xfId="160" builtinId="9" hidden="1"/>
    <cellStyle name="Avattu hyperlinkki" xfId="162" builtinId="9" hidden="1"/>
    <cellStyle name="Avattu hyperlinkki" xfId="164" builtinId="9" hidden="1"/>
    <cellStyle name="Avattu hyperlinkki" xfId="166" builtinId="9" hidden="1"/>
    <cellStyle name="Avattu hyperlinkki" xfId="168" builtinId="9" hidden="1"/>
    <cellStyle name="Avattu hyperlinkki" xfId="170" builtinId="9" hidden="1"/>
    <cellStyle name="Avattu hyperlinkki" xfId="172" builtinId="9" hidden="1"/>
    <cellStyle name="Avattu hyperlinkki" xfId="174" builtinId="9" hidden="1"/>
    <cellStyle name="Avattu hyperlinkki" xfId="176" builtinId="9" hidden="1"/>
    <cellStyle name="Avattu hyperlinkki" xfId="178" builtinId="9" hidden="1"/>
    <cellStyle name="Avattu hyperlinkki" xfId="180" builtinId="9" hidden="1"/>
    <cellStyle name="Avattu hyperlinkki" xfId="182" builtinId="9" hidden="1"/>
    <cellStyle name="Avattu hyperlinkki" xfId="184" builtinId="9" hidden="1"/>
    <cellStyle name="Avattu hyperlinkki" xfId="186" builtinId="9" hidden="1"/>
    <cellStyle name="Avattu hyperlinkki" xfId="188" builtinId="9" hidden="1"/>
    <cellStyle name="Avattu hyperlinkki" xfId="190" builtinId="9" hidden="1"/>
    <cellStyle name="Avattu hyperlinkki" xfId="192" builtinId="9" hidden="1"/>
    <cellStyle name="Avattu hyperlinkki" xfId="194" builtinId="9" hidden="1"/>
    <cellStyle name="Avattu hyperlinkki" xfId="196" builtinId="9" hidden="1"/>
    <cellStyle name="Avattu hyperlinkki" xfId="198" builtinId="9" hidden="1"/>
    <cellStyle name="Avattu hyperlinkki" xfId="200" builtinId="9" hidden="1"/>
    <cellStyle name="Avattu hyperlinkki" xfId="202" builtinId="9" hidden="1"/>
    <cellStyle name="Avattu hyperlinkki" xfId="204" builtinId="9" hidden="1"/>
    <cellStyle name="Avattu hyperlinkki" xfId="206" builtinId="9" hidden="1"/>
    <cellStyle name="Avattu hyperlinkki" xfId="208" builtinId="9" hidden="1"/>
    <cellStyle name="Avattu hyperlinkki" xfId="210" builtinId="9" hidden="1"/>
    <cellStyle name="Avattu hyperlinkki" xfId="212" builtinId="9" hidden="1"/>
    <cellStyle name="Avattu hyperlinkki" xfId="214" builtinId="9" hidden="1"/>
    <cellStyle name="Hyperlinkki" xfId="1" builtinId="8" hidden="1"/>
    <cellStyle name="Hyperlinkki" xfId="3" builtinId="8" hidden="1"/>
    <cellStyle name="Hyperlinkki" xfId="5" builtinId="8" hidden="1"/>
    <cellStyle name="Hyperlinkki" xfId="7" builtinId="8" hidden="1"/>
    <cellStyle name="Hyperlinkki" xfId="9" builtinId="8" hidden="1"/>
    <cellStyle name="Hyperlinkki" xfId="11" builtinId="8" hidden="1"/>
    <cellStyle name="Hyperlinkki" xfId="13" builtinId="8" hidden="1"/>
    <cellStyle name="Hyperlinkki" xfId="15" builtinId="8" hidden="1"/>
    <cellStyle name="Hyperlinkki" xfId="17" builtinId="8" hidden="1"/>
    <cellStyle name="Hyperlinkki" xfId="19" builtinId="8" hidden="1"/>
    <cellStyle name="Hyperlinkki" xfId="21" builtinId="8" hidden="1"/>
    <cellStyle name="Hyperlinkki" xfId="23" builtinId="8" hidden="1"/>
    <cellStyle name="Hyperlinkki" xfId="25" builtinId="8" hidden="1"/>
    <cellStyle name="Hyperlinkki" xfId="27" builtinId="8" hidden="1"/>
    <cellStyle name="Hyperlinkki" xfId="29" builtinId="8" hidden="1"/>
    <cellStyle name="Hyperlinkki" xfId="31" builtinId="8" hidden="1"/>
    <cellStyle name="Hyperlinkki" xfId="33" builtinId="8" hidden="1"/>
    <cellStyle name="Hyperlinkki" xfId="35" builtinId="8" hidden="1"/>
    <cellStyle name="Hyperlinkki" xfId="37" builtinId="8" hidden="1"/>
    <cellStyle name="Hyperlinkki" xfId="39" builtinId="8" hidden="1"/>
    <cellStyle name="Hyperlinkki" xfId="41" builtinId="8" hidden="1"/>
    <cellStyle name="Hyperlinkki" xfId="43" builtinId="8" hidden="1"/>
    <cellStyle name="Hyperlinkki" xfId="45" builtinId="8" hidden="1"/>
    <cellStyle name="Hyperlinkki" xfId="47" builtinId="8" hidden="1"/>
    <cellStyle name="Hyperlinkki" xfId="49" builtinId="8" hidden="1"/>
    <cellStyle name="Hyperlinkki" xfId="51" builtinId="8" hidden="1"/>
    <cellStyle name="Hyperlinkki" xfId="53" builtinId="8" hidden="1"/>
    <cellStyle name="Hyperlinkki" xfId="55" builtinId="8" hidden="1"/>
    <cellStyle name="Hyperlinkki" xfId="57" builtinId="8" hidden="1"/>
    <cellStyle name="Hyperlinkki" xfId="59" builtinId="8" hidden="1"/>
    <cellStyle name="Hyperlinkki" xfId="61" builtinId="8" hidden="1"/>
    <cellStyle name="Hyperlinkki" xfId="63" builtinId="8" hidden="1"/>
    <cellStyle name="Hyperlinkki" xfId="65" builtinId="8" hidden="1"/>
    <cellStyle name="Hyperlinkki" xfId="67" builtinId="8" hidden="1"/>
    <cellStyle name="Hyperlinkki" xfId="69" builtinId="8" hidden="1"/>
    <cellStyle name="Hyperlinkki" xfId="71" builtinId="8" hidden="1"/>
    <cellStyle name="Hyperlinkki" xfId="73" builtinId="8" hidden="1"/>
    <cellStyle name="Hyperlinkki" xfId="75" builtinId="8" hidden="1"/>
    <cellStyle name="Hyperlinkki" xfId="77" builtinId="8" hidden="1"/>
    <cellStyle name="Hyperlinkki" xfId="79" builtinId="8" hidden="1"/>
    <cellStyle name="Hyperlinkki" xfId="81" builtinId="8" hidden="1"/>
    <cellStyle name="Hyperlinkki" xfId="83" builtinId="8" hidden="1"/>
    <cellStyle name="Hyperlinkki" xfId="85" builtinId="8" hidden="1"/>
    <cellStyle name="Hyperlinkki" xfId="87" builtinId="8" hidden="1"/>
    <cellStyle name="Hyperlinkki" xfId="89" builtinId="8" hidden="1"/>
    <cellStyle name="Hyperlinkki" xfId="91" builtinId="8" hidden="1"/>
    <cellStyle name="Hyperlinkki" xfId="93" builtinId="8" hidden="1"/>
    <cellStyle name="Hyperlinkki" xfId="95" builtinId="8" hidden="1"/>
    <cellStyle name="Hyperlinkki" xfId="97" builtinId="8" hidden="1"/>
    <cellStyle name="Hyperlinkki" xfId="99" builtinId="8" hidden="1"/>
    <cellStyle name="Hyperlinkki" xfId="101" builtinId="8" hidden="1"/>
    <cellStyle name="Hyperlinkki" xfId="103" builtinId="8" hidden="1"/>
    <cellStyle name="Hyperlinkki" xfId="105" builtinId="8" hidden="1"/>
    <cellStyle name="Hyperlinkki" xfId="107" builtinId="8" hidden="1"/>
    <cellStyle name="Hyperlinkki" xfId="109" builtinId="8" hidden="1"/>
    <cellStyle name="Hyperlinkki" xfId="111" builtinId="8" hidden="1"/>
    <cellStyle name="Hyperlinkki" xfId="113" builtinId="8" hidden="1"/>
    <cellStyle name="Hyperlinkki" xfId="115" builtinId="8" hidden="1"/>
    <cellStyle name="Hyperlinkki" xfId="117" builtinId="8" hidden="1"/>
    <cellStyle name="Hyperlinkki" xfId="119" builtinId="8" hidden="1"/>
    <cellStyle name="Hyperlinkki" xfId="121" builtinId="8" hidden="1"/>
    <cellStyle name="Hyperlinkki" xfId="123" builtinId="8" hidden="1"/>
    <cellStyle name="Hyperlinkki" xfId="125" builtinId="8" hidden="1"/>
    <cellStyle name="Hyperlinkki" xfId="127" builtinId="8" hidden="1"/>
    <cellStyle name="Hyperlinkki" xfId="129" builtinId="8" hidden="1"/>
    <cellStyle name="Hyperlinkki" xfId="131" builtinId="8" hidden="1"/>
    <cellStyle name="Hyperlinkki" xfId="133" builtinId="8" hidden="1"/>
    <cellStyle name="Hyperlinkki" xfId="135" builtinId="8" hidden="1"/>
    <cellStyle name="Hyperlinkki" xfId="137" builtinId="8" hidden="1"/>
    <cellStyle name="Hyperlinkki" xfId="139" builtinId="8" hidden="1"/>
    <cellStyle name="Hyperlinkki" xfId="141" builtinId="8" hidden="1"/>
    <cellStyle name="Hyperlinkki" xfId="143" builtinId="8" hidden="1"/>
    <cellStyle name="Hyperlinkki" xfId="145" builtinId="8" hidden="1"/>
    <cellStyle name="Hyperlinkki" xfId="147" builtinId="8" hidden="1"/>
    <cellStyle name="Hyperlinkki" xfId="149" builtinId="8" hidden="1"/>
    <cellStyle name="Hyperlinkki" xfId="151" builtinId="8" hidden="1"/>
    <cellStyle name="Hyperlinkki" xfId="153" builtinId="8" hidden="1"/>
    <cellStyle name="Hyperlinkki" xfId="155" builtinId="8" hidden="1"/>
    <cellStyle name="Hyperlinkki" xfId="157" builtinId="8" hidden="1"/>
    <cellStyle name="Hyperlinkki" xfId="159" builtinId="8" hidden="1"/>
    <cellStyle name="Hyperlinkki" xfId="161" builtinId="8" hidden="1"/>
    <cellStyle name="Hyperlinkki" xfId="163" builtinId="8" hidden="1"/>
    <cellStyle name="Hyperlinkki" xfId="165" builtinId="8" hidden="1"/>
    <cellStyle name="Hyperlinkki" xfId="167" builtinId="8" hidden="1"/>
    <cellStyle name="Hyperlinkki" xfId="169" builtinId="8" hidden="1"/>
    <cellStyle name="Hyperlinkki" xfId="171" builtinId="8" hidden="1"/>
    <cellStyle name="Hyperlinkki" xfId="173" builtinId="8" hidden="1"/>
    <cellStyle name="Hyperlinkki" xfId="175" builtinId="8" hidden="1"/>
    <cellStyle name="Hyperlinkki" xfId="177" builtinId="8" hidden="1"/>
    <cellStyle name="Hyperlinkki" xfId="179" builtinId="8" hidden="1"/>
    <cellStyle name="Hyperlinkki" xfId="181" builtinId="8" hidden="1"/>
    <cellStyle name="Hyperlinkki" xfId="183" builtinId="8" hidden="1"/>
    <cellStyle name="Hyperlinkki" xfId="185" builtinId="8" hidden="1"/>
    <cellStyle name="Hyperlinkki" xfId="187" builtinId="8" hidden="1"/>
    <cellStyle name="Hyperlinkki" xfId="189" builtinId="8" hidden="1"/>
    <cellStyle name="Hyperlinkki" xfId="191" builtinId="8" hidden="1"/>
    <cellStyle name="Hyperlinkki" xfId="193" builtinId="8" hidden="1"/>
    <cellStyle name="Hyperlinkki" xfId="195" builtinId="8" hidden="1"/>
    <cellStyle name="Hyperlinkki" xfId="197" builtinId="8" hidden="1"/>
    <cellStyle name="Hyperlinkki" xfId="199" builtinId="8" hidden="1"/>
    <cellStyle name="Hyperlinkki" xfId="201" builtinId="8" hidden="1"/>
    <cellStyle name="Hyperlinkki" xfId="203" builtinId="8" hidden="1"/>
    <cellStyle name="Hyperlinkki" xfId="205" builtinId="8" hidden="1"/>
    <cellStyle name="Hyperlinkki" xfId="207" builtinId="8" hidden="1"/>
    <cellStyle name="Hyperlinkki" xfId="209" builtinId="8" hidden="1"/>
    <cellStyle name="Hyperlinkki" xfId="211" builtinId="8" hidden="1"/>
    <cellStyle name="Hyperlinkki" xfId="213" builtinId="8" hidden="1"/>
    <cellStyle name="Normaali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6"/>
  <sheetViews>
    <sheetView tabSelected="1" workbookViewId="0">
      <pane xSplit="4" topLeftCell="E1" activePane="topRight" state="frozen"/>
      <selection pane="topRight" activeCell="E43" sqref="E43"/>
    </sheetView>
  </sheetViews>
  <sheetFormatPr baseColWidth="10" defaultRowHeight="14" x14ac:dyDescent="0"/>
  <cols>
    <col min="1" max="1" width="40.6640625" style="3" bestFit="1" customWidth="1"/>
    <col min="2" max="2" width="11.1640625" style="3" customWidth="1"/>
    <col min="3" max="3" width="6" style="20" customWidth="1"/>
    <col min="4" max="4" width="14.83203125" style="3" bestFit="1" customWidth="1"/>
    <col min="5" max="5" width="10.6640625" style="7" customWidth="1"/>
    <col min="6" max="6" width="10.6640625" style="29" customWidth="1"/>
    <col min="7" max="8" width="10.6640625" style="7" customWidth="1"/>
    <col min="9" max="9" width="13.5" style="3" customWidth="1"/>
    <col min="10" max="10" width="10.83203125" style="3"/>
    <col min="11" max="12" width="10.83203125" style="3" customWidth="1"/>
    <col min="13" max="13" width="10.83203125" style="3"/>
    <col min="14" max="15" width="10.83203125" style="3" customWidth="1"/>
    <col min="16" max="16" width="10.83203125" style="3"/>
    <col min="17" max="17" width="10.83203125" style="3" customWidth="1"/>
    <col min="18" max="18" width="16.6640625" style="3" customWidth="1"/>
    <col min="19" max="19" width="10.83203125" style="3"/>
    <col min="20" max="21" width="10.83203125" style="3" customWidth="1"/>
    <col min="22" max="22" width="10.83203125" style="3"/>
    <col min="23" max="24" width="10.83203125" style="3" customWidth="1"/>
    <col min="25" max="25" width="10.83203125" style="3"/>
    <col min="26" max="27" width="10.83203125" style="3" customWidth="1"/>
    <col min="28" max="28" width="10.83203125" style="3"/>
    <col min="29" max="30" width="10.83203125" style="3" customWidth="1"/>
    <col min="31" max="31" width="10.83203125" style="3"/>
    <col min="32" max="33" width="10.83203125" style="3" customWidth="1"/>
    <col min="34" max="34" width="10.83203125" style="3"/>
    <col min="35" max="36" width="10.83203125" style="3" customWidth="1"/>
    <col min="37" max="37" width="10.83203125" style="3"/>
    <col min="38" max="39" width="10.83203125" style="3" customWidth="1"/>
    <col min="40" max="40" width="10.83203125" style="3"/>
    <col min="41" max="42" width="10.83203125" style="3" customWidth="1"/>
    <col min="43" max="43" width="10.83203125" style="3"/>
    <col min="44" max="45" width="10.83203125" style="3" customWidth="1"/>
    <col min="46" max="16384" width="10.83203125" style="3"/>
  </cols>
  <sheetData>
    <row r="1" spans="1:46" ht="18">
      <c r="A1" s="1" t="s">
        <v>221</v>
      </c>
    </row>
    <row r="2" spans="1:46">
      <c r="A2" s="79" t="s">
        <v>223</v>
      </c>
    </row>
    <row r="3" spans="1:46" s="2" customFormat="1">
      <c r="A3" s="10"/>
      <c r="B3" s="10"/>
      <c r="C3" s="21"/>
      <c r="D3" s="74"/>
      <c r="E3" s="76" t="s">
        <v>122</v>
      </c>
      <c r="F3" s="28"/>
      <c r="H3" s="76" t="s">
        <v>54</v>
      </c>
      <c r="I3" s="74"/>
      <c r="K3" s="77" t="s">
        <v>74</v>
      </c>
      <c r="L3" s="74"/>
      <c r="N3" s="77" t="s">
        <v>76</v>
      </c>
      <c r="O3" s="74"/>
      <c r="Q3" s="77" t="s">
        <v>83</v>
      </c>
      <c r="R3" s="74"/>
      <c r="T3" s="77" t="s">
        <v>86</v>
      </c>
      <c r="U3" s="74"/>
      <c r="W3" s="77" t="s">
        <v>87</v>
      </c>
      <c r="X3" s="74"/>
      <c r="Z3" s="77" t="s">
        <v>89</v>
      </c>
      <c r="AA3" s="74"/>
      <c r="AC3" s="77" t="s">
        <v>91</v>
      </c>
      <c r="AD3" s="74"/>
      <c r="AF3" s="77" t="s">
        <v>97</v>
      </c>
      <c r="AG3" s="74"/>
      <c r="AI3" s="77" t="s">
        <v>117</v>
      </c>
      <c r="AJ3" s="74"/>
      <c r="AL3" s="78" t="s">
        <v>110</v>
      </c>
      <c r="AM3" s="75"/>
      <c r="AO3" s="78" t="s">
        <v>116</v>
      </c>
      <c r="AP3" s="75"/>
      <c r="AR3" s="78" t="s">
        <v>118</v>
      </c>
      <c r="AS3" s="75"/>
    </row>
    <row r="4" spans="1:46" s="2" customFormat="1">
      <c r="A4" s="17" t="s">
        <v>0</v>
      </c>
      <c r="B4" s="17" t="s">
        <v>1</v>
      </c>
      <c r="C4" s="22" t="s">
        <v>52</v>
      </c>
      <c r="D4" s="17" t="s">
        <v>2</v>
      </c>
      <c r="E4" s="18" t="s">
        <v>53</v>
      </c>
      <c r="F4" s="30" t="s">
        <v>75</v>
      </c>
      <c r="G4" s="19" t="s">
        <v>66</v>
      </c>
      <c r="H4" s="18" t="s">
        <v>53</v>
      </c>
      <c r="I4" s="19" t="s">
        <v>75</v>
      </c>
      <c r="J4" s="19" t="s">
        <v>66</v>
      </c>
      <c r="K4" s="18" t="s">
        <v>53</v>
      </c>
      <c r="L4" s="19" t="s">
        <v>75</v>
      </c>
      <c r="M4" s="19" t="s">
        <v>66</v>
      </c>
      <c r="N4" s="18" t="s">
        <v>53</v>
      </c>
      <c r="O4" s="19" t="s">
        <v>75</v>
      </c>
      <c r="P4" s="19" t="s">
        <v>66</v>
      </c>
      <c r="Q4" s="18" t="s">
        <v>53</v>
      </c>
      <c r="R4" s="19" t="s">
        <v>75</v>
      </c>
      <c r="S4" s="19" t="s">
        <v>66</v>
      </c>
      <c r="T4" s="18" t="s">
        <v>53</v>
      </c>
      <c r="U4" s="19" t="s">
        <v>75</v>
      </c>
      <c r="V4" s="19" t="s">
        <v>66</v>
      </c>
      <c r="W4" s="18" t="s">
        <v>53</v>
      </c>
      <c r="X4" s="19" t="s">
        <v>75</v>
      </c>
      <c r="Y4" s="19" t="s">
        <v>66</v>
      </c>
      <c r="Z4" s="18" t="s">
        <v>53</v>
      </c>
      <c r="AA4" s="19" t="s">
        <v>75</v>
      </c>
      <c r="AB4" s="19" t="s">
        <v>66</v>
      </c>
      <c r="AC4" s="18" t="s">
        <v>53</v>
      </c>
      <c r="AD4" s="19" t="s">
        <v>75</v>
      </c>
      <c r="AE4" s="19" t="s">
        <v>66</v>
      </c>
      <c r="AF4" s="18" t="s">
        <v>53</v>
      </c>
      <c r="AG4" s="19" t="s">
        <v>75</v>
      </c>
      <c r="AH4" s="19" t="s">
        <v>66</v>
      </c>
      <c r="AI4" s="18" t="s">
        <v>53</v>
      </c>
      <c r="AJ4" s="19" t="s">
        <v>75</v>
      </c>
      <c r="AK4" s="19" t="s">
        <v>66</v>
      </c>
      <c r="AL4" s="18" t="s">
        <v>53</v>
      </c>
      <c r="AM4" s="19" t="s">
        <v>75</v>
      </c>
      <c r="AN4" s="19" t="s">
        <v>66</v>
      </c>
      <c r="AO4" s="18" t="s">
        <v>53</v>
      </c>
      <c r="AP4" s="19" t="s">
        <v>75</v>
      </c>
      <c r="AQ4" s="19" t="s">
        <v>66</v>
      </c>
      <c r="AR4" s="18" t="s">
        <v>53</v>
      </c>
      <c r="AS4" s="19" t="s">
        <v>75</v>
      </c>
      <c r="AT4" s="19" t="s">
        <v>66</v>
      </c>
    </row>
    <row r="5" spans="1:46">
      <c r="A5" s="6" t="s">
        <v>3</v>
      </c>
      <c r="B5" s="6" t="s">
        <v>4</v>
      </c>
      <c r="C5" s="23">
        <v>6</v>
      </c>
      <c r="D5" s="6" t="s">
        <v>5</v>
      </c>
      <c r="E5" s="25">
        <v>3.79</v>
      </c>
      <c r="F5" s="31"/>
      <c r="G5" s="24">
        <f>SUM(E5*C5)</f>
        <v>22.740000000000002</v>
      </c>
      <c r="H5" s="8">
        <v>4.49</v>
      </c>
      <c r="I5" s="5"/>
      <c r="J5" s="24">
        <f>SUM(H5*C5)</f>
        <v>26.94</v>
      </c>
      <c r="K5" s="11">
        <v>5.5</v>
      </c>
      <c r="L5" s="12" t="s">
        <v>67</v>
      </c>
      <c r="M5" s="24">
        <f>SUM(K5*C5)</f>
        <v>33</v>
      </c>
      <c r="N5" s="11">
        <v>4.49</v>
      </c>
      <c r="O5" s="13"/>
      <c r="P5" s="24">
        <f>SUM(N5*C5)</f>
        <v>26.94</v>
      </c>
      <c r="Q5" s="11">
        <v>4.99</v>
      </c>
      <c r="R5" s="12"/>
      <c r="S5" s="24">
        <f>SUM(Q5*C5)</f>
        <v>29.94</v>
      </c>
      <c r="T5" s="11">
        <v>4.4000000000000004</v>
      </c>
      <c r="U5" s="6"/>
      <c r="V5" s="24">
        <f>SUM(T5*C5)</f>
        <v>26.400000000000002</v>
      </c>
      <c r="W5" s="11">
        <v>4.95</v>
      </c>
      <c r="X5" s="13"/>
      <c r="Y5" s="24">
        <f>SUM(W5*C5)</f>
        <v>29.700000000000003</v>
      </c>
      <c r="Z5" s="11">
        <v>3.85</v>
      </c>
      <c r="AA5" s="13"/>
      <c r="AB5" s="24">
        <f>SUM(Z5*C5)</f>
        <v>23.1</v>
      </c>
      <c r="AC5" s="8">
        <v>5</v>
      </c>
      <c r="AD5" s="5"/>
      <c r="AE5" s="24">
        <f>SUM(AC5*C5)</f>
        <v>30</v>
      </c>
      <c r="AF5" s="8">
        <v>5.9</v>
      </c>
      <c r="AG5" s="5" t="s">
        <v>98</v>
      </c>
      <c r="AH5" s="24">
        <f>SUM(AF5*C5)</f>
        <v>35.400000000000006</v>
      </c>
      <c r="AI5" s="11">
        <v>5.5</v>
      </c>
      <c r="AJ5" s="13" t="s">
        <v>104</v>
      </c>
      <c r="AK5" s="24">
        <f>SUM(AI5*C5)</f>
        <v>33</v>
      </c>
      <c r="AL5" s="16">
        <v>5.5</v>
      </c>
      <c r="AM5" s="9"/>
      <c r="AN5" s="24">
        <f>SUM(AL5*C5)</f>
        <v>33</v>
      </c>
      <c r="AO5" s="11">
        <v>5.5</v>
      </c>
      <c r="AP5" s="13"/>
      <c r="AQ5" s="24">
        <f>SUM(AO5*C5)</f>
        <v>33</v>
      </c>
      <c r="AR5" s="11">
        <v>5.8</v>
      </c>
      <c r="AS5" s="13" t="s">
        <v>68</v>
      </c>
      <c r="AT5" s="24">
        <f>SUM(AR5*C5)</f>
        <v>34.799999999999997</v>
      </c>
    </row>
    <row r="6" spans="1:46">
      <c r="A6" s="6" t="s">
        <v>6</v>
      </c>
      <c r="B6" s="6" t="s">
        <v>4</v>
      </c>
      <c r="C6" s="23">
        <v>1</v>
      </c>
      <c r="D6" s="6" t="s">
        <v>5</v>
      </c>
      <c r="E6" s="25">
        <v>4.99</v>
      </c>
      <c r="F6" s="31"/>
      <c r="G6" s="24">
        <f>SUM(E6*C6)</f>
        <v>4.99</v>
      </c>
      <c r="H6" s="8">
        <v>5.15</v>
      </c>
      <c r="I6" s="5"/>
      <c r="J6" s="24">
        <f>SUM(H6*C6)</f>
        <v>5.15</v>
      </c>
      <c r="K6" s="11">
        <v>5.2</v>
      </c>
      <c r="L6" s="12" t="s">
        <v>68</v>
      </c>
      <c r="M6" s="24">
        <f>SUM(K6*C6)</f>
        <v>5.2</v>
      </c>
      <c r="N6" s="11">
        <v>5.15</v>
      </c>
      <c r="O6" s="13"/>
      <c r="P6" s="24">
        <f>SUM(N6*C6)</f>
        <v>5.15</v>
      </c>
      <c r="Q6" s="11">
        <v>5.15</v>
      </c>
      <c r="R6" s="12"/>
      <c r="S6" s="24">
        <f>SUM(Q6*C6)</f>
        <v>5.15</v>
      </c>
      <c r="T6" s="11">
        <v>5.0999999999999996</v>
      </c>
      <c r="U6" s="6"/>
      <c r="V6" s="24">
        <f>SUM(T6*C6)</f>
        <v>5.0999999999999996</v>
      </c>
      <c r="W6" s="11">
        <v>4.95</v>
      </c>
      <c r="X6" s="13"/>
      <c r="Y6" s="24">
        <f>SUM(W6*C6)</f>
        <v>4.95</v>
      </c>
      <c r="Z6" s="11">
        <v>4.9000000000000004</v>
      </c>
      <c r="AA6" s="13"/>
      <c r="AB6" s="24">
        <f>SUM(Z6*C6)</f>
        <v>4.9000000000000004</v>
      </c>
      <c r="AC6" s="8">
        <v>4.9000000000000004</v>
      </c>
      <c r="AD6" s="5"/>
      <c r="AE6" s="24">
        <f>SUM(AC6*C6)</f>
        <v>4.9000000000000004</v>
      </c>
      <c r="AF6" s="8">
        <v>5.6</v>
      </c>
      <c r="AG6" s="5" t="s">
        <v>98</v>
      </c>
      <c r="AH6" s="24">
        <f>SUM(AF6*C6)</f>
        <v>5.6</v>
      </c>
      <c r="AI6" s="11">
        <v>5.5</v>
      </c>
      <c r="AJ6" s="13" t="s">
        <v>104</v>
      </c>
      <c r="AK6" s="24">
        <f>SUM(AI6*C6)</f>
        <v>5.5</v>
      </c>
      <c r="AL6" s="16">
        <v>5.5</v>
      </c>
      <c r="AM6" s="15"/>
      <c r="AN6" s="24">
        <f>SUM(AL6*C6)</f>
        <v>5.5</v>
      </c>
      <c r="AO6" s="11">
        <v>5.5</v>
      </c>
      <c r="AP6" s="13"/>
      <c r="AQ6" s="24">
        <f>SUM(AO6*C6)</f>
        <v>5.5</v>
      </c>
      <c r="AR6" s="11">
        <v>6.1</v>
      </c>
      <c r="AS6" s="13" t="s">
        <v>68</v>
      </c>
      <c r="AT6" s="24">
        <f>SUM(AR6*C6)</f>
        <v>6.1</v>
      </c>
    </row>
    <row r="7" spans="1:46">
      <c r="A7" s="6" t="s">
        <v>225</v>
      </c>
      <c r="B7" s="6" t="s">
        <v>224</v>
      </c>
      <c r="C7" s="23">
        <v>9</v>
      </c>
      <c r="D7" s="6" t="s">
        <v>5</v>
      </c>
      <c r="E7" s="25">
        <v>3.19</v>
      </c>
      <c r="F7" s="31"/>
      <c r="G7" s="24">
        <f>SUM(E7*C7)</f>
        <v>28.71</v>
      </c>
      <c r="H7" s="8">
        <v>3.55</v>
      </c>
      <c r="I7" s="5" t="s">
        <v>55</v>
      </c>
      <c r="J7" s="24">
        <f>SUM(H7*C7)</f>
        <v>31.95</v>
      </c>
      <c r="K7" s="11">
        <v>3.35</v>
      </c>
      <c r="L7" s="5"/>
      <c r="M7" s="24">
        <f>SUM(K7*C7)</f>
        <v>30.150000000000002</v>
      </c>
      <c r="N7" s="11">
        <v>3.55</v>
      </c>
      <c r="O7" s="5"/>
      <c r="P7" s="24">
        <f>SUM(N7*C7)</f>
        <v>31.95</v>
      </c>
      <c r="Q7" s="11">
        <v>3.55</v>
      </c>
      <c r="R7" s="5"/>
      <c r="S7" s="24">
        <f>SUM(Q7*C7)</f>
        <v>31.95</v>
      </c>
      <c r="T7" s="11">
        <v>3.5</v>
      </c>
      <c r="U7" s="5"/>
      <c r="V7" s="24">
        <f>SUM(T7*C7)</f>
        <v>31.5</v>
      </c>
      <c r="W7" s="11">
        <v>4.2</v>
      </c>
      <c r="X7" s="5"/>
      <c r="Y7" s="24">
        <f>SUM(W7*C7)</f>
        <v>37.800000000000004</v>
      </c>
      <c r="Z7" s="11">
        <v>3.7</v>
      </c>
      <c r="AA7" s="5"/>
      <c r="AB7" s="24">
        <f>SUM(Z7*C7)</f>
        <v>33.300000000000004</v>
      </c>
      <c r="AC7" s="8">
        <v>3.5</v>
      </c>
      <c r="AD7" s="5"/>
      <c r="AE7" s="24">
        <f>SUM(AC7*C7)</f>
        <v>31.5</v>
      </c>
      <c r="AF7" s="8">
        <v>4.5</v>
      </c>
      <c r="AG7" s="5"/>
      <c r="AH7" s="24">
        <f>SUM(AF7*C7)</f>
        <v>40.5</v>
      </c>
      <c r="AI7" s="11">
        <v>3.3</v>
      </c>
      <c r="AJ7" s="5"/>
      <c r="AK7" s="24">
        <f>SUM(AI7*C7)</f>
        <v>29.7</v>
      </c>
      <c r="AL7" s="16">
        <v>3.3</v>
      </c>
      <c r="AM7" s="15"/>
      <c r="AN7" s="24">
        <f>SUM(AL7*C7)</f>
        <v>29.7</v>
      </c>
      <c r="AO7" s="11">
        <v>3.3</v>
      </c>
      <c r="AP7" s="4"/>
      <c r="AQ7" s="24">
        <f>SUM(AO7*C7)</f>
        <v>29.7</v>
      </c>
      <c r="AR7" s="11">
        <v>3.95</v>
      </c>
      <c r="AS7" s="4" t="s">
        <v>272</v>
      </c>
      <c r="AT7" s="24">
        <f>SUM(AR7*C7)</f>
        <v>35.550000000000004</v>
      </c>
    </row>
    <row r="8" spans="1:46">
      <c r="A8" s="6" t="s">
        <v>7</v>
      </c>
      <c r="B8" s="6" t="s">
        <v>8</v>
      </c>
      <c r="C8" s="23">
        <v>27</v>
      </c>
      <c r="D8" s="6" t="s">
        <v>5</v>
      </c>
      <c r="E8" s="25">
        <v>1.89</v>
      </c>
      <c r="F8" s="31"/>
      <c r="G8" s="24">
        <f>SUM(E8*C8)</f>
        <v>51.029999999999994</v>
      </c>
      <c r="H8" s="8">
        <v>1.99</v>
      </c>
      <c r="I8" s="5" t="s">
        <v>56</v>
      </c>
      <c r="J8" s="24">
        <f>SUM(H8*C8)</f>
        <v>53.73</v>
      </c>
      <c r="K8" s="11">
        <v>2.2999999999999998</v>
      </c>
      <c r="L8" s="12"/>
      <c r="M8" s="24">
        <f>SUM(K8*C8)</f>
        <v>62.099999999999994</v>
      </c>
      <c r="N8" s="11">
        <v>1.99</v>
      </c>
      <c r="O8" s="13"/>
      <c r="P8" s="24">
        <f>SUM(N8*C8)</f>
        <v>53.73</v>
      </c>
      <c r="Q8" s="11">
        <v>1.99</v>
      </c>
      <c r="R8" s="12"/>
      <c r="S8" s="24">
        <f>SUM(Q8*C8)</f>
        <v>53.73</v>
      </c>
      <c r="T8" s="11">
        <v>1.95</v>
      </c>
      <c r="U8" s="6"/>
      <c r="V8" s="24">
        <f>SUM(T8*C8)</f>
        <v>52.65</v>
      </c>
      <c r="W8" s="11">
        <v>2.5</v>
      </c>
      <c r="X8" s="13"/>
      <c r="Y8" s="24">
        <f>SUM(W8*C8)</f>
        <v>67.5</v>
      </c>
      <c r="Z8" s="11">
        <v>1.99</v>
      </c>
      <c r="AA8" s="13"/>
      <c r="AB8" s="24">
        <f>SUM(Z8*C8)</f>
        <v>53.73</v>
      </c>
      <c r="AC8" s="8">
        <v>1.95</v>
      </c>
      <c r="AD8" s="5" t="s">
        <v>56</v>
      </c>
      <c r="AE8" s="24">
        <f>SUM(AC8*C8)</f>
        <v>52.65</v>
      </c>
      <c r="AF8" s="8">
        <v>2.9</v>
      </c>
      <c r="AG8" s="5" t="s">
        <v>99</v>
      </c>
      <c r="AH8" s="24">
        <f>SUM(AF8*C8)</f>
        <v>78.3</v>
      </c>
      <c r="AI8" s="11">
        <v>2.1</v>
      </c>
      <c r="AJ8" s="13"/>
      <c r="AK8" s="24">
        <f>SUM(AI8*C8)</f>
        <v>56.7</v>
      </c>
      <c r="AL8" s="16">
        <v>2.0499999999999998</v>
      </c>
      <c r="AM8" s="15" t="s">
        <v>56</v>
      </c>
      <c r="AN8" s="24">
        <f>SUM(AL8*C8)</f>
        <v>55.349999999999994</v>
      </c>
      <c r="AO8" s="11">
        <v>1.85</v>
      </c>
      <c r="AP8" s="13"/>
      <c r="AQ8" s="24">
        <f>SUM(AO8*C8)</f>
        <v>49.95</v>
      </c>
      <c r="AR8" s="11">
        <v>3.1</v>
      </c>
      <c r="AS8" s="13"/>
      <c r="AT8" s="24">
        <f>SUM(AR8*C8)</f>
        <v>83.7</v>
      </c>
    </row>
    <row r="9" spans="1:46">
      <c r="A9" s="6" t="s">
        <v>9</v>
      </c>
      <c r="B9" s="6" t="s">
        <v>10</v>
      </c>
      <c r="C9" s="23">
        <v>84</v>
      </c>
      <c r="D9" s="6" t="s">
        <v>5</v>
      </c>
      <c r="E9" s="26">
        <v>3.99</v>
      </c>
      <c r="F9" s="31"/>
      <c r="G9" s="24">
        <f>SUM(E9*C9)</f>
        <v>335.16</v>
      </c>
      <c r="H9" s="26">
        <v>3.9</v>
      </c>
      <c r="I9" s="52" t="s">
        <v>125</v>
      </c>
      <c r="J9" s="24">
        <f>SUM(H9*C9)</f>
        <v>327.59999999999997</v>
      </c>
      <c r="K9" s="53">
        <v>4.29</v>
      </c>
      <c r="L9" s="50" t="s">
        <v>126</v>
      </c>
      <c r="M9" s="24">
        <f>SUM(K9*C9)</f>
        <v>360.36</v>
      </c>
      <c r="N9" s="53">
        <v>3.9</v>
      </c>
      <c r="O9" s="51" t="s">
        <v>266</v>
      </c>
      <c r="P9" s="24">
        <f>SUM(N9*C9)</f>
        <v>327.59999999999997</v>
      </c>
      <c r="Q9" s="53">
        <v>3.9</v>
      </c>
      <c r="R9" s="50" t="s">
        <v>269</v>
      </c>
      <c r="S9" s="24">
        <f>SUM(Q9*C9)</f>
        <v>327.59999999999997</v>
      </c>
      <c r="T9" s="53">
        <v>4.29</v>
      </c>
      <c r="U9" s="58" t="s">
        <v>132</v>
      </c>
      <c r="V9" s="24">
        <f>SUM(T9*C9)</f>
        <v>360.36</v>
      </c>
      <c r="W9" s="54">
        <v>4.3</v>
      </c>
      <c r="X9" s="51" t="s">
        <v>127</v>
      </c>
      <c r="Y9" s="24">
        <f>SUM(W9*C9)</f>
        <v>361.2</v>
      </c>
      <c r="Z9" s="54">
        <v>4.2</v>
      </c>
      <c r="AA9" s="51" t="s">
        <v>128</v>
      </c>
      <c r="AB9" s="24">
        <f>SUM(Z9*C9)</f>
        <v>352.8</v>
      </c>
      <c r="AC9" s="27">
        <v>4.99</v>
      </c>
      <c r="AD9" s="52" t="s">
        <v>92</v>
      </c>
      <c r="AE9" s="24">
        <f>SUM(AC9*C9)</f>
        <v>419.16</v>
      </c>
      <c r="AF9" s="27">
        <v>4.5</v>
      </c>
      <c r="AG9" s="52" t="s">
        <v>129</v>
      </c>
      <c r="AH9" s="24">
        <f>SUM(AF9*C9)</f>
        <v>378</v>
      </c>
      <c r="AI9" s="54">
        <v>4.0819999999999999</v>
      </c>
      <c r="AJ9" s="51" t="s">
        <v>105</v>
      </c>
      <c r="AK9" s="24">
        <f>SUM(AI9*C9)</f>
        <v>342.88799999999998</v>
      </c>
      <c r="AL9" s="55">
        <v>3.3130000000000002</v>
      </c>
      <c r="AM9" s="56" t="s">
        <v>111</v>
      </c>
      <c r="AN9" s="24">
        <f>SUM(AL9*C9)</f>
        <v>278.29200000000003</v>
      </c>
      <c r="AO9" s="54">
        <v>4.08</v>
      </c>
      <c r="AP9" s="51" t="s">
        <v>176</v>
      </c>
      <c r="AQ9" s="24">
        <f>SUM(AO9*C9)</f>
        <v>342.72</v>
      </c>
      <c r="AR9" s="54">
        <v>3.992</v>
      </c>
      <c r="AS9" s="51" t="s">
        <v>130</v>
      </c>
      <c r="AT9" s="24">
        <f>SUM(AR9*C9)</f>
        <v>335.32799999999997</v>
      </c>
    </row>
    <row r="10" spans="1:46">
      <c r="A10" s="6" t="s">
        <v>11</v>
      </c>
      <c r="B10" s="6"/>
      <c r="C10" s="23">
        <v>32.200000000000003</v>
      </c>
      <c r="D10" s="6" t="s">
        <v>133</v>
      </c>
      <c r="E10" s="25">
        <v>69</v>
      </c>
      <c r="F10" s="31"/>
      <c r="G10" s="24">
        <f>SUM((E10/15)*C10)</f>
        <v>148.12</v>
      </c>
      <c r="H10" s="8">
        <v>49.9</v>
      </c>
      <c r="I10" s="5" t="s">
        <v>57</v>
      </c>
      <c r="J10" s="24">
        <f>SUM((H10/10)*C10)</f>
        <v>160.67800000000003</v>
      </c>
      <c r="K10" s="62">
        <v>69</v>
      </c>
      <c r="L10" s="52" t="s">
        <v>161</v>
      </c>
      <c r="M10" s="24">
        <f>SUM((K10/15)*C10)</f>
        <v>148.12</v>
      </c>
      <c r="N10" s="62">
        <v>49.9</v>
      </c>
      <c r="O10" s="52" t="s">
        <v>267</v>
      </c>
      <c r="P10" s="24">
        <f>SUM((N10/10)*C10)</f>
        <v>160.67800000000003</v>
      </c>
      <c r="Q10" s="62">
        <v>49.9</v>
      </c>
      <c r="R10" s="52" t="s">
        <v>267</v>
      </c>
      <c r="S10" s="24">
        <f>SUM((Q10/10)*C10)</f>
        <v>160.67800000000003</v>
      </c>
      <c r="T10" s="62">
        <v>59.9</v>
      </c>
      <c r="U10" s="52" t="s">
        <v>134</v>
      </c>
      <c r="V10" s="24">
        <f>SUM((T10/15)*C10)</f>
        <v>128.58533333333335</v>
      </c>
      <c r="W10" s="62">
        <v>59.9</v>
      </c>
      <c r="X10" s="52" t="s">
        <v>274</v>
      </c>
      <c r="Y10" s="24">
        <f>SUM((W10/15)*C10)</f>
        <v>128.58533333333335</v>
      </c>
      <c r="Z10" s="53">
        <v>59.9</v>
      </c>
      <c r="AA10" s="52" t="s">
        <v>175</v>
      </c>
      <c r="AB10" s="24">
        <f>SUM((Z10/15)*C10)</f>
        <v>128.58533333333335</v>
      </c>
      <c r="AC10" s="8">
        <v>64.900000000000006</v>
      </c>
      <c r="AD10" s="5" t="s">
        <v>135</v>
      </c>
      <c r="AE10" s="24">
        <f>SUM((AC10/15)*C10)</f>
        <v>139.3186666666667</v>
      </c>
      <c r="AF10" s="8">
        <v>58.9</v>
      </c>
      <c r="AG10" s="5" t="s">
        <v>278</v>
      </c>
      <c r="AH10" s="24">
        <f>SUM((AF10/15)*C10)</f>
        <v>126.43866666666668</v>
      </c>
      <c r="AI10" s="11">
        <v>45.5</v>
      </c>
      <c r="AJ10" s="5" t="s">
        <v>106</v>
      </c>
      <c r="AK10" s="24">
        <f>SUM((AI10/10)*C10)</f>
        <v>146.51000000000002</v>
      </c>
      <c r="AL10" s="16">
        <v>45.5</v>
      </c>
      <c r="AM10" s="15" t="s">
        <v>136</v>
      </c>
      <c r="AN10" s="24">
        <f>SUM((AL10/10)*C10)</f>
        <v>146.51000000000002</v>
      </c>
      <c r="AO10" s="62">
        <v>45.1</v>
      </c>
      <c r="AP10" s="63" t="s">
        <v>280</v>
      </c>
      <c r="AQ10" s="24">
        <f>SUM((AO10/10)*C10)</f>
        <v>145.22200000000001</v>
      </c>
      <c r="AR10" s="11">
        <v>59.9</v>
      </c>
      <c r="AS10" s="4" t="s">
        <v>282</v>
      </c>
      <c r="AT10" s="24">
        <f>SUM((AR10/15)*C10)</f>
        <v>128.58533333333335</v>
      </c>
    </row>
    <row r="11" spans="1:46">
      <c r="A11" s="6" t="s">
        <v>12</v>
      </c>
      <c r="B11" s="6"/>
      <c r="C11" s="23">
        <v>32.200000000000003</v>
      </c>
      <c r="D11" s="6" t="s">
        <v>133</v>
      </c>
      <c r="E11" s="25">
        <v>20.9</v>
      </c>
      <c r="F11" s="31"/>
      <c r="G11" s="24">
        <f>SUM((E11/3)*C11)</f>
        <v>224.32666666666665</v>
      </c>
      <c r="H11" s="8">
        <v>29.9</v>
      </c>
      <c r="I11" s="5" t="s">
        <v>137</v>
      </c>
      <c r="J11" s="24">
        <f>SUM((H11/3)*C11)</f>
        <v>320.92666666666668</v>
      </c>
      <c r="K11" s="11">
        <v>24.9</v>
      </c>
      <c r="L11" s="50" t="s">
        <v>173</v>
      </c>
      <c r="M11" s="24">
        <f>SUM((K11/3)*C11)</f>
        <v>267.26</v>
      </c>
      <c r="N11" s="11">
        <v>29.9</v>
      </c>
      <c r="O11" s="13" t="s">
        <v>138</v>
      </c>
      <c r="P11" s="24">
        <f>SUM((N11/3)*C11)</f>
        <v>320.92666666666668</v>
      </c>
      <c r="Q11" s="11">
        <v>29.9</v>
      </c>
      <c r="R11" s="13" t="s">
        <v>138</v>
      </c>
      <c r="S11" s="24">
        <f>SUM((Q11/3)*C11)</f>
        <v>320.92666666666668</v>
      </c>
      <c r="T11" s="11">
        <v>24.9</v>
      </c>
      <c r="U11" s="58" t="s">
        <v>146</v>
      </c>
      <c r="V11" s="24">
        <f>SUM((T11/3)*C11)</f>
        <v>267.26</v>
      </c>
      <c r="W11" s="11">
        <v>23.9</v>
      </c>
      <c r="X11" s="60" t="s">
        <v>179</v>
      </c>
      <c r="Y11" s="24">
        <f>SUM((W11/3)*C11)</f>
        <v>256.52666666666664</v>
      </c>
      <c r="Z11" s="11">
        <v>23.9</v>
      </c>
      <c r="AA11" s="51" t="s">
        <v>166</v>
      </c>
      <c r="AB11" s="24">
        <f>SUM((Z11/3)*C11)</f>
        <v>256.52666666666664</v>
      </c>
      <c r="AC11" s="8">
        <v>23.9</v>
      </c>
      <c r="AD11" s="51" t="s">
        <v>166</v>
      </c>
      <c r="AE11" s="24">
        <f>SUM((AC11/3)*C11)</f>
        <v>256.52666666666664</v>
      </c>
      <c r="AF11" s="8">
        <v>23.9</v>
      </c>
      <c r="AG11" s="52" t="s">
        <v>146</v>
      </c>
      <c r="AH11" s="24">
        <f>SUM((AF11/3)*C11)</f>
        <v>256.52666666666664</v>
      </c>
      <c r="AI11" s="62">
        <v>23</v>
      </c>
      <c r="AJ11" s="68" t="s">
        <v>169</v>
      </c>
      <c r="AK11" s="24">
        <f>SUM((AI11/3)*C11)</f>
        <v>246.8666666666667</v>
      </c>
      <c r="AL11" s="64">
        <v>23</v>
      </c>
      <c r="AM11" s="68" t="s">
        <v>169</v>
      </c>
      <c r="AN11" s="24">
        <f>SUM((AL11/3)*C11)</f>
        <v>246.8666666666667</v>
      </c>
      <c r="AO11" s="62">
        <v>23</v>
      </c>
      <c r="AP11" s="51" t="s">
        <v>187</v>
      </c>
      <c r="AQ11" s="24">
        <f>SUM((AO11/3)*C11)</f>
        <v>246.8666666666667</v>
      </c>
      <c r="AR11" s="11">
        <v>24.9</v>
      </c>
      <c r="AS11" s="68" t="s">
        <v>146</v>
      </c>
      <c r="AT11" s="24">
        <f>SUM((AR11/3)*C11)</f>
        <v>267.26</v>
      </c>
    </row>
    <row r="12" spans="1:46">
      <c r="A12" s="6" t="s">
        <v>13</v>
      </c>
      <c r="B12" s="6" t="s">
        <v>14</v>
      </c>
      <c r="C12" s="23">
        <v>11.2</v>
      </c>
      <c r="D12" s="6" t="s">
        <v>42</v>
      </c>
      <c r="E12" s="25">
        <v>42.5</v>
      </c>
      <c r="F12" s="31"/>
      <c r="G12" s="24">
        <f>SUM((E12/10)*C12)</f>
        <v>47.599999999999994</v>
      </c>
      <c r="H12" s="8">
        <v>45.9</v>
      </c>
      <c r="I12" s="5" t="s">
        <v>222</v>
      </c>
      <c r="J12" s="24">
        <f>SUM((H12/10)*C12)</f>
        <v>51.407999999999994</v>
      </c>
      <c r="K12" s="11">
        <v>39.9</v>
      </c>
      <c r="L12" s="12" t="s">
        <v>139</v>
      </c>
      <c r="M12" s="24">
        <f>SUM((K12/10)*C12)</f>
        <v>44.687999999999995</v>
      </c>
      <c r="N12" s="11">
        <v>45.9</v>
      </c>
      <c r="O12" s="13" t="s">
        <v>140</v>
      </c>
      <c r="P12" s="24">
        <f>SUM((N12/10)*C12)</f>
        <v>51.407999999999994</v>
      </c>
      <c r="Q12" s="11">
        <v>45.9</v>
      </c>
      <c r="R12" s="13" t="s">
        <v>140</v>
      </c>
      <c r="S12" s="24">
        <f>SUM((Q12/10)*C12)</f>
        <v>51.407999999999994</v>
      </c>
      <c r="T12" s="11">
        <v>39.9</v>
      </c>
      <c r="U12" s="58" t="s">
        <v>147</v>
      </c>
      <c r="V12" s="24">
        <f>SUM((T12/10)*C12)</f>
        <v>44.687999999999995</v>
      </c>
      <c r="W12" s="11">
        <v>37.9</v>
      </c>
      <c r="X12" s="51" t="s">
        <v>275</v>
      </c>
      <c r="Y12" s="24">
        <f>SUM((W12/20)*C12)</f>
        <v>21.224</v>
      </c>
      <c r="Z12" s="11">
        <v>34.9</v>
      </c>
      <c r="AA12" s="51" t="s">
        <v>163</v>
      </c>
      <c r="AB12" s="24">
        <f>SUM((Z12/10)*C12)</f>
        <v>39.087999999999994</v>
      </c>
      <c r="AC12" s="8">
        <v>34.9</v>
      </c>
      <c r="AD12" s="51" t="s">
        <v>139</v>
      </c>
      <c r="AE12" s="24">
        <f>SUM((AC12/10)*C12)</f>
        <v>39.087999999999994</v>
      </c>
      <c r="AF12" s="8">
        <v>37.9</v>
      </c>
      <c r="AG12" s="52" t="s">
        <v>191</v>
      </c>
      <c r="AH12" s="24">
        <f>SUM((AF12/20)*C12)</f>
        <v>21.224</v>
      </c>
      <c r="AI12" s="11">
        <v>47</v>
      </c>
      <c r="AJ12" s="51" t="s">
        <v>182</v>
      </c>
      <c r="AK12" s="24">
        <f>SUM((AI12/16)*C12)</f>
        <v>32.9</v>
      </c>
      <c r="AL12" s="64">
        <v>47</v>
      </c>
      <c r="AM12" s="56" t="s">
        <v>184</v>
      </c>
      <c r="AN12" s="24">
        <f>SUM((AL12/10)*C12)</f>
        <v>52.64</v>
      </c>
      <c r="AO12" s="11">
        <v>47.6</v>
      </c>
      <c r="AP12" s="51" t="s">
        <v>188</v>
      </c>
      <c r="AQ12" s="24">
        <f>SUM((AO12/10)*C12)</f>
        <v>53.311999999999998</v>
      </c>
      <c r="AR12" s="53">
        <v>33</v>
      </c>
      <c r="AS12" s="51" t="s">
        <v>170</v>
      </c>
      <c r="AT12" s="24">
        <f>SUM((AR12/10)*C12)</f>
        <v>36.959999999999994</v>
      </c>
    </row>
    <row r="13" spans="1:46">
      <c r="A13" s="58" t="s">
        <v>15</v>
      </c>
      <c r="B13" s="58"/>
      <c r="C13" s="61">
        <v>11.2</v>
      </c>
      <c r="D13" s="58" t="s">
        <v>42</v>
      </c>
      <c r="E13" s="27">
        <v>4.79</v>
      </c>
      <c r="F13" s="31"/>
      <c r="G13" s="24">
        <f t="shared" ref="G13:G18" si="0">SUM(E13*C13)</f>
        <v>53.647999999999996</v>
      </c>
      <c r="H13" s="27">
        <v>49.9</v>
      </c>
      <c r="I13" s="52" t="s">
        <v>58</v>
      </c>
      <c r="J13" s="24">
        <f>SUM((H13/3)*C13)</f>
        <v>186.29333333333332</v>
      </c>
      <c r="K13" s="53">
        <v>55.9</v>
      </c>
      <c r="L13" s="50" t="s">
        <v>174</v>
      </c>
      <c r="M13" s="24">
        <f>SUM((K13/11.25)*C13)</f>
        <v>55.651555555555547</v>
      </c>
      <c r="N13" s="11">
        <v>44.9</v>
      </c>
      <c r="O13" s="52" t="s">
        <v>58</v>
      </c>
      <c r="P13" s="24">
        <f>SUM((N13/3)*C13)</f>
        <v>167.62666666666667</v>
      </c>
      <c r="Q13" s="54">
        <v>44.9</v>
      </c>
      <c r="R13" s="52" t="s">
        <v>58</v>
      </c>
      <c r="S13" s="24">
        <f>SUM((Q13/3)*C13)</f>
        <v>167.62666666666667</v>
      </c>
      <c r="T13" s="53">
        <v>37.9</v>
      </c>
      <c r="U13" s="58" t="s">
        <v>178</v>
      </c>
      <c r="V13" s="24">
        <f>SUM((T13/12)*C13)</f>
        <v>35.373333333333328</v>
      </c>
      <c r="W13" s="11">
        <v>37.9</v>
      </c>
      <c r="X13" s="51" t="s">
        <v>276</v>
      </c>
      <c r="Y13" s="24">
        <f>SUM((W13/12)*C13)</f>
        <v>35.373333333333328</v>
      </c>
      <c r="Z13" s="62">
        <v>1.29</v>
      </c>
      <c r="AA13" s="51" t="s">
        <v>180</v>
      </c>
      <c r="AB13" s="24">
        <f>SUM(Z13*C13*3)</f>
        <v>43.343999999999994</v>
      </c>
      <c r="AC13" s="26">
        <v>1.4</v>
      </c>
      <c r="AD13" s="52" t="s">
        <v>181</v>
      </c>
      <c r="AE13" s="24">
        <f>SUM(AC13*C13*3)</f>
        <v>47.039999999999992</v>
      </c>
      <c r="AF13" s="27">
        <v>37.9</v>
      </c>
      <c r="AG13" s="52" t="s">
        <v>192</v>
      </c>
      <c r="AH13" s="24">
        <f>SUM((AF13/12)*C13)</f>
        <v>35.373333333333328</v>
      </c>
      <c r="AI13" s="54">
        <v>47</v>
      </c>
      <c r="AJ13" s="51" t="s">
        <v>183</v>
      </c>
      <c r="AK13" s="24">
        <f>SUM((AI13/10)*C13)</f>
        <v>52.64</v>
      </c>
      <c r="AL13" s="55">
        <v>47</v>
      </c>
      <c r="AM13" s="56" t="s">
        <v>185</v>
      </c>
      <c r="AN13" s="24">
        <f>SUM((AL13/10)*C13)</f>
        <v>52.64</v>
      </c>
      <c r="AO13" s="53">
        <v>47</v>
      </c>
      <c r="AP13" s="51" t="s">
        <v>186</v>
      </c>
      <c r="AQ13" s="24">
        <f>SUM((AO13/10)*C13)</f>
        <v>52.64</v>
      </c>
      <c r="AR13" s="53">
        <v>37.9</v>
      </c>
      <c r="AS13" s="51" t="s">
        <v>189</v>
      </c>
      <c r="AT13" s="69">
        <f>SUM((AR13/12)*C13)</f>
        <v>35.373333333333328</v>
      </c>
    </row>
    <row r="14" spans="1:46">
      <c r="A14" s="58" t="s">
        <v>16</v>
      </c>
      <c r="B14" s="58" t="s">
        <v>17</v>
      </c>
      <c r="C14" s="57">
        <v>1</v>
      </c>
      <c r="D14" s="58" t="s">
        <v>5</v>
      </c>
      <c r="E14" s="25">
        <v>2.69</v>
      </c>
      <c r="F14" s="31"/>
      <c r="G14" s="24">
        <f t="shared" si="0"/>
        <v>2.69</v>
      </c>
      <c r="H14" s="8">
        <v>2.75</v>
      </c>
      <c r="I14" s="5"/>
      <c r="J14" s="24">
        <f>SUM(H14*C14)</f>
        <v>2.75</v>
      </c>
      <c r="K14" s="11">
        <v>3.05</v>
      </c>
      <c r="L14" s="12"/>
      <c r="M14" s="24">
        <f>SUM(K14*C14)</f>
        <v>3.05</v>
      </c>
      <c r="N14" s="11">
        <v>2.75</v>
      </c>
      <c r="O14" s="13"/>
      <c r="P14" s="24">
        <f>SUM(N14*C14)</f>
        <v>2.75</v>
      </c>
      <c r="Q14" s="11">
        <v>2.75</v>
      </c>
      <c r="R14" s="12"/>
      <c r="S14" s="24">
        <f>SUM(Q14*C14)</f>
        <v>2.75</v>
      </c>
      <c r="T14" s="11">
        <v>2.5</v>
      </c>
      <c r="U14" s="6"/>
      <c r="V14" s="24">
        <f>SUM(T14*C14)</f>
        <v>2.5</v>
      </c>
      <c r="W14" s="11">
        <v>2.95</v>
      </c>
      <c r="X14" s="13"/>
      <c r="Y14" s="24">
        <f>SUM(W14*C14)</f>
        <v>2.95</v>
      </c>
      <c r="Z14" s="11">
        <v>3.5</v>
      </c>
      <c r="AA14" s="51"/>
      <c r="AB14" s="24">
        <f>SUM(Z14*C14)</f>
        <v>3.5</v>
      </c>
      <c r="AC14" s="8">
        <v>3</v>
      </c>
      <c r="AD14" s="5"/>
      <c r="AE14" s="24">
        <f>SUM(AC14*C14)</f>
        <v>3</v>
      </c>
      <c r="AF14" s="8">
        <v>3.2</v>
      </c>
      <c r="AG14" s="5"/>
      <c r="AH14" s="24">
        <f>SUM(AF14*C14)</f>
        <v>3.2</v>
      </c>
      <c r="AI14" s="11">
        <v>2.89</v>
      </c>
      <c r="AJ14" s="13"/>
      <c r="AK14" s="24">
        <f>SUM(AI14*C14)</f>
        <v>2.89</v>
      </c>
      <c r="AL14" s="16">
        <v>3.25</v>
      </c>
      <c r="AM14" s="15"/>
      <c r="AN14" s="24">
        <f>SUM(AL14*C14)</f>
        <v>3.25</v>
      </c>
      <c r="AO14" s="11">
        <v>3.1</v>
      </c>
      <c r="AP14" s="13"/>
      <c r="AQ14" s="24">
        <f>SUM(AO14*C14)</f>
        <v>3.1</v>
      </c>
      <c r="AR14" s="11">
        <v>2.8</v>
      </c>
      <c r="AS14" s="13"/>
      <c r="AT14" s="24">
        <f>SUM(AR14*C14)</f>
        <v>2.8</v>
      </c>
    </row>
    <row r="15" spans="1:46">
      <c r="A15" s="58" t="s">
        <v>18</v>
      </c>
      <c r="B15" s="58" t="s">
        <v>19</v>
      </c>
      <c r="C15" s="57">
        <v>1</v>
      </c>
      <c r="D15" s="58" t="s">
        <v>20</v>
      </c>
      <c r="E15" s="25">
        <v>12.95</v>
      </c>
      <c r="F15" s="31"/>
      <c r="G15" s="24">
        <f t="shared" si="0"/>
        <v>12.95</v>
      </c>
      <c r="H15" s="8">
        <v>19.899999999999999</v>
      </c>
      <c r="I15" s="5"/>
      <c r="J15" s="24">
        <f>SUM(H15*C15)</f>
        <v>19.899999999999999</v>
      </c>
      <c r="K15" s="11">
        <v>17.5</v>
      </c>
      <c r="L15" s="12"/>
      <c r="M15" s="24">
        <f>SUM(K15*C15)</f>
        <v>17.5</v>
      </c>
      <c r="N15" s="11">
        <v>19.899999999999999</v>
      </c>
      <c r="O15" s="13"/>
      <c r="P15" s="24">
        <f>SUM(N15*C15)</f>
        <v>19.899999999999999</v>
      </c>
      <c r="Q15" s="11">
        <v>19.899999999999999</v>
      </c>
      <c r="R15" s="12"/>
      <c r="S15" s="24">
        <f>SUM(Q15*C15)</f>
        <v>19.899999999999999</v>
      </c>
      <c r="T15" s="11">
        <v>6.95</v>
      </c>
      <c r="U15" s="6" t="s">
        <v>195</v>
      </c>
      <c r="V15" s="24">
        <f>SUM(T15*5)</f>
        <v>34.75</v>
      </c>
      <c r="W15" s="62">
        <v>6.95</v>
      </c>
      <c r="X15" s="51" t="s">
        <v>197</v>
      </c>
      <c r="Y15" s="24">
        <f>SUM(W15*5)</f>
        <v>34.75</v>
      </c>
      <c r="Z15" s="11">
        <v>6.95</v>
      </c>
      <c r="AA15" s="51" t="s">
        <v>198</v>
      </c>
      <c r="AB15" s="24">
        <f>SUM(Z15*5)</f>
        <v>34.75</v>
      </c>
      <c r="AC15" s="8">
        <v>7.9</v>
      </c>
      <c r="AD15" s="5" t="s">
        <v>199</v>
      </c>
      <c r="AE15" s="24">
        <f>SUM(AC15*5)</f>
        <v>39.5</v>
      </c>
      <c r="AF15" s="25">
        <v>17.95</v>
      </c>
      <c r="AG15" s="52" t="s">
        <v>100</v>
      </c>
      <c r="AH15" s="24">
        <f>SUM(AF15*C15)</f>
        <v>17.95</v>
      </c>
      <c r="AI15" s="11">
        <v>6.4</v>
      </c>
      <c r="AJ15" s="13" t="s">
        <v>200</v>
      </c>
      <c r="AK15" s="24">
        <f>SUM(AI15*5)</f>
        <v>32</v>
      </c>
      <c r="AL15" s="16">
        <v>6.4</v>
      </c>
      <c r="AM15" s="15" t="s">
        <v>201</v>
      </c>
      <c r="AN15" s="24">
        <f>SUM(AL15*5)</f>
        <v>32</v>
      </c>
      <c r="AO15" s="11">
        <v>7.9</v>
      </c>
      <c r="AP15" s="13" t="s">
        <v>194</v>
      </c>
      <c r="AQ15" s="24">
        <f>SUM(AO15*2)</f>
        <v>15.8</v>
      </c>
      <c r="AR15" s="11">
        <v>5.95</v>
      </c>
      <c r="AS15" s="13" t="s">
        <v>193</v>
      </c>
      <c r="AT15" s="24">
        <f>SUM(AR15*5)</f>
        <v>29.75</v>
      </c>
    </row>
    <row r="16" spans="1:46">
      <c r="A16" s="58" t="s">
        <v>18</v>
      </c>
      <c r="B16" s="58" t="s">
        <v>21</v>
      </c>
      <c r="C16" s="57">
        <v>3</v>
      </c>
      <c r="D16" s="58" t="s">
        <v>22</v>
      </c>
      <c r="E16" s="25">
        <v>4.99</v>
      </c>
      <c r="F16" s="31"/>
      <c r="G16" s="24">
        <f t="shared" si="0"/>
        <v>14.97</v>
      </c>
      <c r="H16" s="8">
        <v>7.9</v>
      </c>
      <c r="I16" s="5"/>
      <c r="J16" s="24">
        <f>SUM(H16*C16)</f>
        <v>23.700000000000003</v>
      </c>
      <c r="K16" s="11">
        <v>7.95</v>
      </c>
      <c r="L16" s="12"/>
      <c r="M16" s="24">
        <f>SUM(K16*C16)</f>
        <v>23.85</v>
      </c>
      <c r="N16" s="11">
        <v>7.9</v>
      </c>
      <c r="O16" s="13"/>
      <c r="P16" s="24">
        <f>SUM(N16*C16)</f>
        <v>23.700000000000003</v>
      </c>
      <c r="Q16" s="11">
        <v>7.9</v>
      </c>
      <c r="R16" s="12"/>
      <c r="S16" s="24">
        <f>SUM(Q16*C16)</f>
        <v>23.700000000000003</v>
      </c>
      <c r="T16" s="11">
        <v>8.9499999999999993</v>
      </c>
      <c r="U16" s="6"/>
      <c r="V16" s="24">
        <f>SUM(T16*C16)</f>
        <v>26.849999999999998</v>
      </c>
      <c r="W16" s="11">
        <v>5.95</v>
      </c>
      <c r="X16" s="13"/>
      <c r="Y16" s="24">
        <f>SUM(W16*C16)</f>
        <v>17.850000000000001</v>
      </c>
      <c r="Z16" s="11">
        <v>5.95</v>
      </c>
      <c r="AA16" s="13"/>
      <c r="AB16" s="24">
        <f>SUM(Z16*C16)</f>
        <v>17.850000000000001</v>
      </c>
      <c r="AC16" s="8">
        <v>6.9</v>
      </c>
      <c r="AD16" s="5"/>
      <c r="AE16" s="24">
        <f>SUM(AC16*C16)</f>
        <v>20.700000000000003</v>
      </c>
      <c r="AF16" s="8">
        <v>5.95</v>
      </c>
      <c r="AG16" s="5"/>
      <c r="AH16" s="24">
        <f>SUM(AF16*C16)</f>
        <v>17.850000000000001</v>
      </c>
      <c r="AI16" s="11">
        <v>6.4</v>
      </c>
      <c r="AJ16" s="13"/>
      <c r="AK16" s="24">
        <f>SUM(AI16*C16)</f>
        <v>19.200000000000003</v>
      </c>
      <c r="AL16" s="16">
        <v>6.4</v>
      </c>
      <c r="AM16" s="15"/>
      <c r="AN16" s="24">
        <f>SUM(AL16*C16)</f>
        <v>19.200000000000003</v>
      </c>
      <c r="AO16" s="11">
        <v>6.4</v>
      </c>
      <c r="AP16" s="13"/>
      <c r="AQ16" s="24">
        <f>SUM(AO16*C16)</f>
        <v>19.200000000000003</v>
      </c>
      <c r="AR16" s="11">
        <v>5.95</v>
      </c>
      <c r="AS16" s="13"/>
      <c r="AT16" s="24">
        <f>SUM(AR16*C16)</f>
        <v>17.850000000000001</v>
      </c>
    </row>
    <row r="17" spans="1:46">
      <c r="A17" s="58" t="s">
        <v>18</v>
      </c>
      <c r="B17" s="58" t="s">
        <v>23</v>
      </c>
      <c r="C17" s="57">
        <v>1</v>
      </c>
      <c r="D17" s="58" t="s">
        <v>20</v>
      </c>
      <c r="E17" s="25">
        <v>12.95</v>
      </c>
      <c r="F17" s="31"/>
      <c r="G17" s="24">
        <f t="shared" si="0"/>
        <v>12.95</v>
      </c>
      <c r="H17" s="8">
        <v>19.899999999999999</v>
      </c>
      <c r="I17" s="5"/>
      <c r="J17" s="24">
        <f>SUM(H17*C17)</f>
        <v>19.899999999999999</v>
      </c>
      <c r="K17" s="11">
        <v>17.5</v>
      </c>
      <c r="L17" s="12"/>
      <c r="M17" s="24">
        <f>SUM(K17*C17)</f>
        <v>17.5</v>
      </c>
      <c r="N17" s="11">
        <v>19.899999999999999</v>
      </c>
      <c r="O17" s="13"/>
      <c r="P17" s="24">
        <f>SUM(N17*C17)</f>
        <v>19.899999999999999</v>
      </c>
      <c r="Q17" s="11">
        <v>19.899999999999999</v>
      </c>
      <c r="R17" s="12"/>
      <c r="S17" s="24">
        <f>SUM(Q17*C17)</f>
        <v>19.899999999999999</v>
      </c>
      <c r="T17" s="11">
        <v>5.95</v>
      </c>
      <c r="U17" s="6" t="s">
        <v>196</v>
      </c>
      <c r="V17" s="24">
        <f>SUM(T17*5)</f>
        <v>29.75</v>
      </c>
      <c r="W17" s="11">
        <v>5.95</v>
      </c>
      <c r="X17" s="13" t="s">
        <v>202</v>
      </c>
      <c r="Y17" s="24">
        <f>SUM(W17*5)</f>
        <v>29.75</v>
      </c>
      <c r="Z17" s="11">
        <v>5.95</v>
      </c>
      <c r="AA17" s="60" t="s">
        <v>202</v>
      </c>
      <c r="AB17" s="24">
        <f>SUM(Z17*5)</f>
        <v>29.75</v>
      </c>
      <c r="AC17" s="8">
        <v>7.9</v>
      </c>
      <c r="AD17" s="5" t="s">
        <v>199</v>
      </c>
      <c r="AE17" s="24">
        <f>SUM(AC17*5)</f>
        <v>39.5</v>
      </c>
      <c r="AF17" s="25">
        <v>17.95</v>
      </c>
      <c r="AG17" s="52" t="s">
        <v>100</v>
      </c>
      <c r="AH17" s="24">
        <f>SUM(AF17*C17)</f>
        <v>17.95</v>
      </c>
      <c r="AI17" s="11">
        <v>6.4</v>
      </c>
      <c r="AJ17" s="13" t="s">
        <v>203</v>
      </c>
      <c r="AK17" s="24">
        <f>SUM(AI17*5)</f>
        <v>32</v>
      </c>
      <c r="AL17" s="16">
        <v>6.4</v>
      </c>
      <c r="AM17" s="15" t="s">
        <v>201</v>
      </c>
      <c r="AN17" s="24">
        <f>SUM(AL17*5)</f>
        <v>32</v>
      </c>
      <c r="AO17" s="11">
        <v>7.9</v>
      </c>
      <c r="AP17" s="13" t="s">
        <v>194</v>
      </c>
      <c r="AQ17" s="24">
        <f>SUM(AO17*2)</f>
        <v>15.8</v>
      </c>
      <c r="AR17" s="11">
        <v>5.95</v>
      </c>
      <c r="AS17" s="13" t="s">
        <v>202</v>
      </c>
      <c r="AT17" s="24">
        <f>SUM(AR17*5)</f>
        <v>29.75</v>
      </c>
    </row>
    <row r="18" spans="1:46">
      <c r="A18" s="58" t="s">
        <v>24</v>
      </c>
      <c r="B18" s="58" t="s">
        <v>25</v>
      </c>
      <c r="C18" s="57">
        <v>4</v>
      </c>
      <c r="D18" s="58" t="s">
        <v>26</v>
      </c>
      <c r="E18" s="25">
        <v>9.99</v>
      </c>
      <c r="F18" s="31"/>
      <c r="G18" s="24">
        <f t="shared" si="0"/>
        <v>39.96</v>
      </c>
      <c r="H18" s="8">
        <v>13.9</v>
      </c>
      <c r="I18" s="5" t="s">
        <v>59</v>
      </c>
      <c r="J18" s="24">
        <f>SUM(H18*C18)</f>
        <v>55.6</v>
      </c>
      <c r="K18" s="11">
        <v>12.95</v>
      </c>
      <c r="L18" s="12" t="s">
        <v>69</v>
      </c>
      <c r="M18" s="24">
        <f>SUM(K18*C18)</f>
        <v>51.8</v>
      </c>
      <c r="N18" s="62">
        <v>13.9</v>
      </c>
      <c r="O18" s="51" t="s">
        <v>77</v>
      </c>
      <c r="P18" s="24">
        <f>SUM(N18*C18)</f>
        <v>55.6</v>
      </c>
      <c r="Q18" s="62">
        <v>13.9</v>
      </c>
      <c r="R18" s="50" t="s">
        <v>77</v>
      </c>
      <c r="S18" s="24">
        <f>SUM(Q18*C18)</f>
        <v>55.6</v>
      </c>
      <c r="T18" s="62">
        <v>9.9499999999999993</v>
      </c>
      <c r="U18" s="58" t="s">
        <v>77</v>
      </c>
      <c r="V18" s="24">
        <f>SUM(T18*C18)</f>
        <v>39.799999999999997</v>
      </c>
      <c r="W18" s="62">
        <v>9.9499999999999993</v>
      </c>
      <c r="X18" s="51"/>
      <c r="Y18" s="24">
        <f>SUM(W18*C18)</f>
        <v>39.799999999999997</v>
      </c>
      <c r="Z18" s="62">
        <v>9.9499999999999993</v>
      </c>
      <c r="AA18" s="51"/>
      <c r="AB18" s="24">
        <f>SUM(Z18*C18)</f>
        <v>39.799999999999997</v>
      </c>
      <c r="AC18" s="8">
        <v>13.5</v>
      </c>
      <c r="AD18" s="5" t="s">
        <v>93</v>
      </c>
      <c r="AE18" s="24">
        <f>SUM(AC18*C18)</f>
        <v>54</v>
      </c>
      <c r="AF18" s="8">
        <v>9.9499999999999993</v>
      </c>
      <c r="AG18" s="5" t="s">
        <v>93</v>
      </c>
      <c r="AH18" s="24">
        <f>SUM(AF18*C18)</f>
        <v>39.799999999999997</v>
      </c>
      <c r="AI18" s="62">
        <v>12.4</v>
      </c>
      <c r="AJ18" s="51"/>
      <c r="AK18" s="24">
        <f>SUM(AI18*C18)</f>
        <v>49.6</v>
      </c>
      <c r="AL18" s="64">
        <v>12.4</v>
      </c>
      <c r="AM18" s="56"/>
      <c r="AN18" s="24">
        <f>SUM(AL18*C18)</f>
        <v>49.6</v>
      </c>
      <c r="AO18" s="62">
        <v>19.399999999999999</v>
      </c>
      <c r="AP18" s="51" t="s">
        <v>77</v>
      </c>
      <c r="AQ18" s="24">
        <f>SUM(AO18*C18)</f>
        <v>77.599999999999994</v>
      </c>
      <c r="AR18" s="11">
        <v>9.9499999999999993</v>
      </c>
      <c r="AS18" s="13" t="s">
        <v>119</v>
      </c>
      <c r="AT18" s="24">
        <f>SUM(AR18*C18)</f>
        <v>39.799999999999997</v>
      </c>
    </row>
    <row r="19" spans="1:46">
      <c r="A19" s="58" t="s">
        <v>27</v>
      </c>
      <c r="B19" s="58" t="s">
        <v>28</v>
      </c>
      <c r="C19" s="57">
        <v>800</v>
      </c>
      <c r="D19" s="58" t="s">
        <v>5</v>
      </c>
      <c r="E19" s="25">
        <v>6.99</v>
      </c>
      <c r="F19" s="31" t="s">
        <v>70</v>
      </c>
      <c r="G19" s="24">
        <f>SUM((E19/200)*C19)</f>
        <v>27.96</v>
      </c>
      <c r="H19" s="8">
        <v>8.9</v>
      </c>
      <c r="I19" s="31" t="s">
        <v>70</v>
      </c>
      <c r="J19" s="24">
        <f>SUM((H19/200)*C19)</f>
        <v>35.6</v>
      </c>
      <c r="K19" s="11">
        <v>6.95</v>
      </c>
      <c r="L19" s="31" t="s">
        <v>70</v>
      </c>
      <c r="M19" s="24">
        <f>SUM((K19/200)*C19)</f>
        <v>27.800000000000004</v>
      </c>
      <c r="N19" s="11">
        <v>8.9</v>
      </c>
      <c r="O19" s="31" t="s">
        <v>70</v>
      </c>
      <c r="P19" s="24">
        <f>SUM((N19/200)*C19)</f>
        <v>35.6</v>
      </c>
      <c r="Q19" s="11">
        <v>8.9</v>
      </c>
      <c r="R19" s="31" t="s">
        <v>70</v>
      </c>
      <c r="S19" s="24">
        <f>SUM((Q19/200)*C19)</f>
        <v>35.6</v>
      </c>
      <c r="T19" s="11">
        <v>7.95</v>
      </c>
      <c r="U19" s="31" t="s">
        <v>70</v>
      </c>
      <c r="V19" s="24">
        <f>SUM((T19/200)*C19)</f>
        <v>31.8</v>
      </c>
      <c r="W19" s="11">
        <v>7.95</v>
      </c>
      <c r="X19" s="31" t="s">
        <v>70</v>
      </c>
      <c r="Y19" s="24">
        <f>SUM((W19/200)*C19)</f>
        <v>31.8</v>
      </c>
      <c r="Z19" s="11">
        <v>7.95</v>
      </c>
      <c r="AA19" s="31" t="s">
        <v>70</v>
      </c>
      <c r="AB19" s="24">
        <f>SUM((Z19/200)*C19)</f>
        <v>31.8</v>
      </c>
      <c r="AC19" s="8">
        <v>10.95</v>
      </c>
      <c r="AD19" s="31" t="s">
        <v>70</v>
      </c>
      <c r="AE19" s="24">
        <f>SUM((AC19/200)*C19)</f>
        <v>43.8</v>
      </c>
      <c r="AF19" s="8">
        <v>22.95</v>
      </c>
      <c r="AG19" s="31" t="s">
        <v>70</v>
      </c>
      <c r="AH19" s="24">
        <f>SUM((AF19/200)*C19)</f>
        <v>91.8</v>
      </c>
      <c r="AI19" s="11">
        <v>6.9</v>
      </c>
      <c r="AJ19" s="13" t="s">
        <v>107</v>
      </c>
      <c r="AK19" s="24">
        <f>SUM((AI19/250)*C19)</f>
        <v>22.080000000000002</v>
      </c>
      <c r="AL19" s="16">
        <v>6.9</v>
      </c>
      <c r="AM19" s="15" t="s">
        <v>112</v>
      </c>
      <c r="AN19" s="24">
        <f>SUM((AL19/250)*C19)</f>
        <v>22.080000000000002</v>
      </c>
      <c r="AO19" s="11">
        <v>6.95</v>
      </c>
      <c r="AP19" s="31" t="s">
        <v>281</v>
      </c>
      <c r="AQ19" s="24">
        <f>SUM((AO19/200)*C19)</f>
        <v>27.800000000000004</v>
      </c>
      <c r="AR19" s="11">
        <v>6.95</v>
      </c>
      <c r="AS19" s="31" t="s">
        <v>70</v>
      </c>
      <c r="AT19" s="24">
        <f>SUM((AR19/200)*C19)</f>
        <v>27.800000000000004</v>
      </c>
    </row>
    <row r="20" spans="1:46">
      <c r="A20" s="58" t="s">
        <v>29</v>
      </c>
      <c r="B20" s="58" t="s">
        <v>30</v>
      </c>
      <c r="C20" s="57">
        <v>1000</v>
      </c>
      <c r="D20" s="58" t="s">
        <v>5</v>
      </c>
      <c r="E20" s="25">
        <v>52.95</v>
      </c>
      <c r="F20" s="31" t="s">
        <v>142</v>
      </c>
      <c r="G20" s="24">
        <f>SUM((E20/1000)*C20)</f>
        <v>52.95</v>
      </c>
      <c r="H20" s="8">
        <v>12.9</v>
      </c>
      <c r="I20" s="5" t="s">
        <v>141</v>
      </c>
      <c r="J20" s="24">
        <f>SUM((H20/250)*C20)</f>
        <v>51.6</v>
      </c>
      <c r="K20" s="53">
        <v>13.95</v>
      </c>
      <c r="L20" s="50" t="s">
        <v>70</v>
      </c>
      <c r="M20" s="24">
        <f>SUM((K20/200)*C20)</f>
        <v>69.749999999999986</v>
      </c>
      <c r="N20" s="11">
        <v>12.9</v>
      </c>
      <c r="O20" s="5" t="s">
        <v>141</v>
      </c>
      <c r="P20" s="24">
        <f>SUM((N20/250)*C20)</f>
        <v>51.6</v>
      </c>
      <c r="Q20" s="62">
        <v>11.9</v>
      </c>
      <c r="R20" s="5" t="s">
        <v>141</v>
      </c>
      <c r="S20" s="24">
        <f>SUM((Q20/250)*C20)</f>
        <v>47.6</v>
      </c>
      <c r="T20" s="11">
        <v>22.9</v>
      </c>
      <c r="U20" s="6" t="s">
        <v>148</v>
      </c>
      <c r="V20" s="24">
        <f>SUM((T20/400)*C20)</f>
        <v>57.249999999999993</v>
      </c>
      <c r="W20" s="11">
        <v>24.95</v>
      </c>
      <c r="X20" s="13" t="s">
        <v>148</v>
      </c>
      <c r="Y20" s="24">
        <f>SUM((W20/400)*C20)</f>
        <v>62.375</v>
      </c>
      <c r="Z20" s="11">
        <v>14.95</v>
      </c>
      <c r="AA20" s="13" t="s">
        <v>164</v>
      </c>
      <c r="AB20" s="24">
        <f>SUM((Z20/400)*C20)</f>
        <v>37.375</v>
      </c>
      <c r="AC20" s="8">
        <v>16.95</v>
      </c>
      <c r="AD20" s="5" t="s">
        <v>94</v>
      </c>
      <c r="AE20" s="24">
        <f>SUM((AC20/200)*C20)</f>
        <v>84.749999999999986</v>
      </c>
      <c r="AF20" s="8">
        <v>29.5</v>
      </c>
      <c r="AG20" s="5" t="s">
        <v>168</v>
      </c>
      <c r="AH20" s="24">
        <f>SUM((AF20/400)*C20)</f>
        <v>73.75</v>
      </c>
      <c r="AI20" s="11">
        <v>26.4</v>
      </c>
      <c r="AJ20" s="5" t="s">
        <v>141</v>
      </c>
      <c r="AK20" s="24">
        <f>SUM((AI20/250)*C20)</f>
        <v>105.6</v>
      </c>
      <c r="AL20" s="16">
        <v>13.9</v>
      </c>
      <c r="AM20" s="5" t="s">
        <v>279</v>
      </c>
      <c r="AN20" s="24">
        <f>SUM((AL20/250)*C20)</f>
        <v>55.6</v>
      </c>
      <c r="AO20" s="11">
        <v>13.9</v>
      </c>
      <c r="AP20" s="5" t="s">
        <v>141</v>
      </c>
      <c r="AQ20" s="24">
        <f>SUM((AO20/250)*C20)</f>
        <v>55.6</v>
      </c>
      <c r="AR20" s="11">
        <v>25</v>
      </c>
      <c r="AS20" s="13" t="s">
        <v>148</v>
      </c>
      <c r="AT20" s="24">
        <f>SUM((AR20/400)*C20)</f>
        <v>62.5</v>
      </c>
    </row>
    <row r="21" spans="1:46">
      <c r="A21" s="58" t="s">
        <v>31</v>
      </c>
      <c r="B21" s="58" t="s">
        <v>32</v>
      </c>
      <c r="C21" s="57">
        <v>50</v>
      </c>
      <c r="D21" s="58" t="s">
        <v>5</v>
      </c>
      <c r="E21" s="25">
        <v>12.95</v>
      </c>
      <c r="F21" s="31" t="s">
        <v>143</v>
      </c>
      <c r="G21" s="24">
        <f>SUM((E21/50)*C21)</f>
        <v>12.950000000000001</v>
      </c>
      <c r="H21" s="8">
        <v>29.9</v>
      </c>
      <c r="I21" s="5" t="s">
        <v>60</v>
      </c>
      <c r="J21" s="24">
        <f>SUM((H21/100)*C21)</f>
        <v>14.95</v>
      </c>
      <c r="K21" s="11">
        <v>29.9</v>
      </c>
      <c r="L21" s="12" t="s">
        <v>71</v>
      </c>
      <c r="M21" s="24">
        <f>SUM((K21/100)*C21)</f>
        <v>14.95</v>
      </c>
      <c r="N21" s="11">
        <v>29.9</v>
      </c>
      <c r="O21" s="13" t="s">
        <v>78</v>
      </c>
      <c r="P21" s="24">
        <f>SUM((N21/100)*C21)</f>
        <v>14.95</v>
      </c>
      <c r="Q21" s="11">
        <v>29.9</v>
      </c>
      <c r="R21" s="12" t="s">
        <v>80</v>
      </c>
      <c r="S21" s="24">
        <f>SUM((Q21/100)*C21)</f>
        <v>14.95</v>
      </c>
      <c r="T21" s="11">
        <v>45.35</v>
      </c>
      <c r="U21" s="6" t="s">
        <v>84</v>
      </c>
      <c r="V21" s="24">
        <f>SUM((T21/100)*C21)</f>
        <v>22.675000000000001</v>
      </c>
      <c r="W21" s="11">
        <v>19.95</v>
      </c>
      <c r="X21" s="31" t="s">
        <v>143</v>
      </c>
      <c r="Y21" s="24">
        <f>SUM((W21/50)*C21)</f>
        <v>19.95</v>
      </c>
      <c r="Z21" s="11">
        <v>24.95</v>
      </c>
      <c r="AA21" s="13" t="s">
        <v>90</v>
      </c>
      <c r="AB21" s="24">
        <f>SUM((Z21/100)*C21)</f>
        <v>12.475</v>
      </c>
      <c r="AC21" s="8">
        <v>45.35</v>
      </c>
      <c r="AD21" s="5" t="s">
        <v>60</v>
      </c>
      <c r="AE21" s="24">
        <f>SUM((AC21/100)*C21)</f>
        <v>22.675000000000001</v>
      </c>
      <c r="AF21" s="8">
        <v>24.95</v>
      </c>
      <c r="AG21" s="5" t="s">
        <v>60</v>
      </c>
      <c r="AH21" s="24">
        <f>SUM((AF21/100)*C21)</f>
        <v>12.475</v>
      </c>
      <c r="AI21" s="11">
        <v>33.200000000000003</v>
      </c>
      <c r="AJ21" s="13" t="s">
        <v>108</v>
      </c>
      <c r="AK21" s="24">
        <f>SUM((AI21/100)*C21)</f>
        <v>16.600000000000001</v>
      </c>
      <c r="AL21" s="16">
        <v>33.200000000000003</v>
      </c>
      <c r="AM21" s="15" t="s">
        <v>60</v>
      </c>
      <c r="AN21" s="24">
        <f>SUM((AL21/100)*C21)</f>
        <v>16.600000000000001</v>
      </c>
      <c r="AO21" s="11">
        <v>20.2</v>
      </c>
      <c r="AP21" s="13" t="s">
        <v>80</v>
      </c>
      <c r="AQ21" s="24">
        <f>SUM((AO21/100)*C21)</f>
        <v>10.1</v>
      </c>
      <c r="AR21" s="11">
        <v>29.45</v>
      </c>
      <c r="AS21" s="13" t="s">
        <v>120</v>
      </c>
      <c r="AT21" s="24">
        <f>SUM((AR21/100)*C21)</f>
        <v>14.725</v>
      </c>
    </row>
    <row r="22" spans="1:46">
      <c r="A22" s="58" t="s">
        <v>33</v>
      </c>
      <c r="B22" s="58" t="s">
        <v>34</v>
      </c>
      <c r="C22" s="59">
        <v>0.16</v>
      </c>
      <c r="D22" s="58" t="s">
        <v>35</v>
      </c>
      <c r="E22" s="25">
        <v>5.95</v>
      </c>
      <c r="F22" s="31"/>
      <c r="G22" s="24">
        <f t="shared" ref="G22:G43" si="1">SUM(E22*C22)</f>
        <v>0.95200000000000007</v>
      </c>
      <c r="H22" s="8">
        <v>7.9</v>
      </c>
      <c r="I22" s="5" t="s">
        <v>61</v>
      </c>
      <c r="J22" s="24">
        <f t="shared" ref="J22:J43" si="2">SUM(H22*C22)</f>
        <v>1.264</v>
      </c>
      <c r="K22" s="11">
        <v>9.9</v>
      </c>
      <c r="L22" s="12" t="s">
        <v>72</v>
      </c>
      <c r="M22" s="24">
        <f t="shared" ref="M22:M43" si="3">SUM(K22*C22)</f>
        <v>1.5840000000000001</v>
      </c>
      <c r="N22" s="11">
        <v>7.9</v>
      </c>
      <c r="O22" s="13"/>
      <c r="P22" s="24">
        <f t="shared" ref="P22:P43" si="4">SUM(N22*C22)</f>
        <v>1.264</v>
      </c>
      <c r="Q22" s="11">
        <v>9.5</v>
      </c>
      <c r="R22" s="12"/>
      <c r="S22" s="24">
        <f t="shared" ref="S22:S43" si="5">SUM(Q22*C22)</f>
        <v>1.52</v>
      </c>
      <c r="T22" s="11">
        <v>8.49</v>
      </c>
      <c r="U22" s="6"/>
      <c r="V22" s="24">
        <f>SUM(T22*C22)</f>
        <v>1.3584000000000001</v>
      </c>
      <c r="W22" s="11">
        <v>8.9499999999999993</v>
      </c>
      <c r="X22" s="13"/>
      <c r="Y22" s="24">
        <f>SUM(W22*C22)</f>
        <v>1.4319999999999999</v>
      </c>
      <c r="Z22" s="11">
        <v>9.9499999999999993</v>
      </c>
      <c r="AA22" s="13"/>
      <c r="AB22" s="24">
        <f>SUM(Z22*C22)</f>
        <v>1.5919999999999999</v>
      </c>
      <c r="AC22" s="8">
        <v>9.9</v>
      </c>
      <c r="AD22" s="5"/>
      <c r="AE22" s="24">
        <f>SUM(AC22*C22)</f>
        <v>1.5840000000000001</v>
      </c>
      <c r="AF22" s="8">
        <v>8.49</v>
      </c>
      <c r="AG22" s="5"/>
      <c r="AH22" s="24">
        <f t="shared" ref="AH22:AH43" si="6">SUM(AF22*C22)</f>
        <v>1.3584000000000001</v>
      </c>
      <c r="AI22" s="11">
        <v>10</v>
      </c>
      <c r="AJ22" s="13" t="s">
        <v>72</v>
      </c>
      <c r="AK22" s="24">
        <f t="shared" ref="AK22:AK43" si="7">SUM(AI22*C22)</f>
        <v>1.6</v>
      </c>
      <c r="AL22" s="16">
        <v>10</v>
      </c>
      <c r="AM22" s="15"/>
      <c r="AN22" s="24">
        <f>SUM(AL22*C22)</f>
        <v>1.6</v>
      </c>
      <c r="AO22" s="11">
        <v>10</v>
      </c>
      <c r="AP22" s="13"/>
      <c r="AQ22" s="24">
        <f t="shared" ref="AQ22:AQ43" si="8">SUM(AO22*C22)</f>
        <v>1.6</v>
      </c>
      <c r="AR22" s="11">
        <v>11.9</v>
      </c>
      <c r="AS22" s="13" t="s">
        <v>121</v>
      </c>
      <c r="AT22" s="24">
        <f t="shared" ref="AT22:AT43" si="9">SUM(AR22*C22)</f>
        <v>1.9040000000000001</v>
      </c>
    </row>
    <row r="23" spans="1:46">
      <c r="A23" s="58" t="s">
        <v>230</v>
      </c>
      <c r="B23" s="58">
        <v>90</v>
      </c>
      <c r="C23" s="57">
        <v>2</v>
      </c>
      <c r="D23" s="58" t="s">
        <v>231</v>
      </c>
      <c r="E23" s="25">
        <v>24.9</v>
      </c>
      <c r="F23" s="31"/>
      <c r="G23" s="24">
        <f t="shared" si="1"/>
        <v>49.8</v>
      </c>
      <c r="H23" s="8">
        <v>28.9</v>
      </c>
      <c r="I23" s="5"/>
      <c r="J23" s="24">
        <f t="shared" si="2"/>
        <v>57.8</v>
      </c>
      <c r="K23" s="11">
        <v>18.899999999999999</v>
      </c>
      <c r="L23" s="12"/>
      <c r="M23" s="24">
        <f t="shared" si="3"/>
        <v>37.799999999999997</v>
      </c>
      <c r="N23" s="11">
        <v>28.9</v>
      </c>
      <c r="O23" s="13"/>
      <c r="P23" s="24">
        <f t="shared" si="4"/>
        <v>57.8</v>
      </c>
      <c r="Q23" s="11">
        <v>28.9</v>
      </c>
      <c r="R23" s="12"/>
      <c r="S23" s="24">
        <f t="shared" si="5"/>
        <v>57.8</v>
      </c>
      <c r="T23" s="11">
        <v>24.2</v>
      </c>
      <c r="U23" s="58" t="s">
        <v>232</v>
      </c>
      <c r="V23" s="24">
        <f>SUM(T23*C23)</f>
        <v>48.4</v>
      </c>
      <c r="W23" s="11">
        <v>20.5</v>
      </c>
      <c r="X23" s="13" t="s">
        <v>233</v>
      </c>
      <c r="Y23" s="24">
        <f>SUM(W23*C23)</f>
        <v>41</v>
      </c>
      <c r="Z23" s="11">
        <v>29</v>
      </c>
      <c r="AA23" s="13"/>
      <c r="AB23" s="24">
        <f>SUM(Z23*C23)</f>
        <v>58</v>
      </c>
      <c r="AC23" s="8">
        <v>19.95</v>
      </c>
      <c r="AD23" s="5" t="s">
        <v>234</v>
      </c>
      <c r="AE23" s="24">
        <f>SUM(AC23*C23)</f>
        <v>39.9</v>
      </c>
      <c r="AF23" s="8">
        <v>29</v>
      </c>
      <c r="AG23" s="5" t="s">
        <v>235</v>
      </c>
      <c r="AH23" s="24">
        <f t="shared" si="6"/>
        <v>58</v>
      </c>
      <c r="AI23" s="11">
        <v>23.9</v>
      </c>
      <c r="AJ23" s="13"/>
      <c r="AK23" s="24">
        <f t="shared" si="7"/>
        <v>47.8</v>
      </c>
      <c r="AL23" s="16">
        <v>21.6</v>
      </c>
      <c r="AM23" s="15" t="s">
        <v>236</v>
      </c>
      <c r="AN23" s="24">
        <f>SUM(AL23*C23)</f>
        <v>43.2</v>
      </c>
      <c r="AO23" s="11">
        <v>21.6</v>
      </c>
      <c r="AP23" s="13" t="s">
        <v>237</v>
      </c>
      <c r="AQ23" s="24">
        <f t="shared" si="8"/>
        <v>43.2</v>
      </c>
      <c r="AR23" s="11">
        <v>15.9</v>
      </c>
      <c r="AS23" s="13"/>
      <c r="AT23" s="24">
        <f t="shared" si="9"/>
        <v>31.8</v>
      </c>
    </row>
    <row r="24" spans="1:46">
      <c r="A24" s="58" t="s">
        <v>238</v>
      </c>
      <c r="B24" s="58">
        <v>125</v>
      </c>
      <c r="C24" s="57">
        <v>3</v>
      </c>
      <c r="D24" s="58" t="s">
        <v>239</v>
      </c>
      <c r="E24" s="25">
        <v>22.9</v>
      </c>
      <c r="F24" s="31"/>
      <c r="G24" s="24">
        <f t="shared" si="1"/>
        <v>68.699999999999989</v>
      </c>
      <c r="H24" s="8">
        <v>23.9</v>
      </c>
      <c r="I24" s="5"/>
      <c r="J24" s="24">
        <f t="shared" si="2"/>
        <v>71.699999999999989</v>
      </c>
      <c r="K24" s="11">
        <v>25.2</v>
      </c>
      <c r="L24" s="12"/>
      <c r="M24" s="24">
        <f t="shared" si="3"/>
        <v>75.599999999999994</v>
      </c>
      <c r="N24" s="11">
        <v>23.9</v>
      </c>
      <c r="O24" s="13"/>
      <c r="P24" s="24">
        <f t="shared" si="4"/>
        <v>71.699999999999989</v>
      </c>
      <c r="Q24" s="11">
        <v>23.9</v>
      </c>
      <c r="R24" s="12"/>
      <c r="S24" s="24">
        <f t="shared" si="5"/>
        <v>71.699999999999989</v>
      </c>
      <c r="T24" s="11">
        <v>18.2</v>
      </c>
      <c r="U24" s="58" t="s">
        <v>240</v>
      </c>
      <c r="V24" s="24">
        <f>SUM(T24*C24)</f>
        <v>54.599999999999994</v>
      </c>
      <c r="W24" s="11">
        <v>26</v>
      </c>
      <c r="X24" s="13"/>
      <c r="Y24" s="24">
        <f>SUM(W24*C24)</f>
        <v>78</v>
      </c>
      <c r="Z24" s="11">
        <v>24.3</v>
      </c>
      <c r="AA24" s="13"/>
      <c r="AB24" s="24">
        <f>SUM(Z24*C24)</f>
        <v>72.900000000000006</v>
      </c>
      <c r="AC24" s="8">
        <v>31.5</v>
      </c>
      <c r="AD24" s="5" t="s">
        <v>241</v>
      </c>
      <c r="AE24" s="24">
        <f>SUM(AC24*C24)</f>
        <v>94.5</v>
      </c>
      <c r="AF24" s="8">
        <v>39</v>
      </c>
      <c r="AG24" s="5"/>
      <c r="AH24" s="24">
        <f t="shared" si="6"/>
        <v>117</v>
      </c>
      <c r="AI24" s="11">
        <v>21.9</v>
      </c>
      <c r="AJ24" s="13"/>
      <c r="AK24" s="24">
        <f t="shared" si="7"/>
        <v>65.699999999999989</v>
      </c>
      <c r="AL24" s="16">
        <v>24.3</v>
      </c>
      <c r="AM24" s="15" t="s">
        <v>241</v>
      </c>
      <c r="AN24" s="24">
        <f>SUM(AL24*C24)</f>
        <v>72.900000000000006</v>
      </c>
      <c r="AO24" s="11">
        <v>24.3</v>
      </c>
      <c r="AP24" s="13"/>
      <c r="AQ24" s="24">
        <f t="shared" si="8"/>
        <v>72.900000000000006</v>
      </c>
      <c r="AR24" s="11">
        <v>18.2</v>
      </c>
      <c r="AS24" s="13"/>
      <c r="AT24" s="24">
        <f t="shared" si="9"/>
        <v>54.599999999999994</v>
      </c>
    </row>
    <row r="25" spans="1:46">
      <c r="A25" s="58" t="s">
        <v>242</v>
      </c>
      <c r="B25" s="58">
        <v>125</v>
      </c>
      <c r="C25" s="57">
        <v>8</v>
      </c>
      <c r="D25" s="58" t="s">
        <v>5</v>
      </c>
      <c r="E25" s="25">
        <v>4.5999999999999996</v>
      </c>
      <c r="F25" s="31"/>
      <c r="G25" s="24">
        <f t="shared" si="1"/>
        <v>36.799999999999997</v>
      </c>
      <c r="H25" s="8">
        <v>4.5</v>
      </c>
      <c r="I25" s="5"/>
      <c r="J25" s="24">
        <f t="shared" si="2"/>
        <v>36</v>
      </c>
      <c r="K25" s="11">
        <v>3.5</v>
      </c>
      <c r="L25" s="12" t="s">
        <v>243</v>
      </c>
      <c r="M25" s="24">
        <f t="shared" si="3"/>
        <v>28</v>
      </c>
      <c r="N25" s="11">
        <v>4.5</v>
      </c>
      <c r="O25" s="14"/>
      <c r="P25" s="24">
        <f t="shared" si="4"/>
        <v>36</v>
      </c>
      <c r="Q25" s="11">
        <v>4.5</v>
      </c>
      <c r="R25" s="12"/>
      <c r="S25" s="24">
        <f t="shared" si="5"/>
        <v>36</v>
      </c>
      <c r="T25" s="11">
        <v>13.9</v>
      </c>
      <c r="U25" s="58" t="s">
        <v>244</v>
      </c>
      <c r="V25" s="24">
        <f>SUM(T25*2)</f>
        <v>27.8</v>
      </c>
      <c r="W25" s="65">
        <v>20.7</v>
      </c>
      <c r="X25" s="13" t="s">
        <v>245</v>
      </c>
      <c r="Y25" s="24">
        <f>SUM((W25/5)*C25)</f>
        <v>33.119999999999997</v>
      </c>
      <c r="Z25" s="53">
        <v>2.85</v>
      </c>
      <c r="AA25" s="51" t="s">
        <v>246</v>
      </c>
      <c r="AB25" s="24">
        <f>SUM(Z25*C25)</f>
        <v>22.8</v>
      </c>
      <c r="AC25" s="8">
        <v>2.95</v>
      </c>
      <c r="AD25" s="80"/>
      <c r="AE25" s="24">
        <f>SUM(AC25*C25)</f>
        <v>23.6</v>
      </c>
      <c r="AF25" s="8">
        <v>3.5</v>
      </c>
      <c r="AG25" s="80"/>
      <c r="AH25" s="24">
        <f t="shared" si="6"/>
        <v>28</v>
      </c>
      <c r="AI25" s="11">
        <v>3.4</v>
      </c>
      <c r="AJ25" s="13" t="s">
        <v>247</v>
      </c>
      <c r="AK25" s="24">
        <f t="shared" si="7"/>
        <v>27.2</v>
      </c>
      <c r="AL25" s="16">
        <v>3.4</v>
      </c>
      <c r="AM25" s="81"/>
      <c r="AN25" s="24">
        <f>SUM(AL25*C25)</f>
        <v>27.2</v>
      </c>
      <c r="AO25" s="11">
        <v>3.4</v>
      </c>
      <c r="AP25" s="13" t="s">
        <v>248</v>
      </c>
      <c r="AQ25" s="24">
        <f t="shared" si="8"/>
        <v>27.2</v>
      </c>
      <c r="AR25" s="11">
        <v>2.9</v>
      </c>
      <c r="AS25" s="14"/>
      <c r="AT25" s="24">
        <f t="shared" si="9"/>
        <v>23.2</v>
      </c>
    </row>
    <row r="26" spans="1:46">
      <c r="A26" s="58" t="s">
        <v>249</v>
      </c>
      <c r="B26" s="58">
        <v>125</v>
      </c>
      <c r="C26" s="57">
        <v>2</v>
      </c>
      <c r="D26" s="58" t="s">
        <v>5</v>
      </c>
      <c r="E26" s="25">
        <v>5.19</v>
      </c>
      <c r="F26" s="31"/>
      <c r="G26" s="24">
        <f t="shared" si="1"/>
        <v>10.38</v>
      </c>
      <c r="H26" s="8">
        <v>6.5</v>
      </c>
      <c r="I26" s="5"/>
      <c r="J26" s="24">
        <f t="shared" si="2"/>
        <v>13</v>
      </c>
      <c r="K26" s="11">
        <v>5.9</v>
      </c>
      <c r="L26" s="12"/>
      <c r="M26" s="24">
        <f t="shared" si="3"/>
        <v>11.8</v>
      </c>
      <c r="N26" s="11">
        <v>6.5</v>
      </c>
      <c r="O26" s="13"/>
      <c r="P26" s="24">
        <f t="shared" si="4"/>
        <v>13</v>
      </c>
      <c r="Q26" s="11">
        <v>6.5</v>
      </c>
      <c r="R26" s="12"/>
      <c r="S26" s="24">
        <f t="shared" si="5"/>
        <v>13</v>
      </c>
      <c r="T26" s="11">
        <v>10.9</v>
      </c>
      <c r="U26" s="6"/>
      <c r="V26" s="24">
        <f>SUM(T26*C26)</f>
        <v>21.8</v>
      </c>
      <c r="W26" s="11">
        <v>5.95</v>
      </c>
      <c r="X26" s="13"/>
      <c r="Y26" s="24">
        <f t="shared" ref="Y26:Y43" si="10">SUM(W26*C26)</f>
        <v>11.9</v>
      </c>
      <c r="Z26" s="11">
        <v>5.9</v>
      </c>
      <c r="AA26" s="13"/>
      <c r="AB26" s="24">
        <f>SUM(Z26*C26)</f>
        <v>11.8</v>
      </c>
      <c r="AC26" s="8">
        <v>5.2</v>
      </c>
      <c r="AD26" s="5" t="s">
        <v>241</v>
      </c>
      <c r="AE26" s="24">
        <f>SUM(AC26*C26)</f>
        <v>10.4</v>
      </c>
      <c r="AF26" s="8">
        <v>5</v>
      </c>
      <c r="AG26" s="5"/>
      <c r="AH26" s="24">
        <f t="shared" si="6"/>
        <v>10</v>
      </c>
      <c r="AI26" s="11">
        <v>5.6</v>
      </c>
      <c r="AJ26" s="13"/>
      <c r="AK26" s="24">
        <f t="shared" si="7"/>
        <v>11.2</v>
      </c>
      <c r="AL26" s="16">
        <v>5.5</v>
      </c>
      <c r="AM26" s="15" t="s">
        <v>241</v>
      </c>
      <c r="AN26" s="24">
        <f>SUM(AL26*C26)</f>
        <v>11</v>
      </c>
      <c r="AO26" s="11">
        <v>5.5</v>
      </c>
      <c r="AP26" s="13"/>
      <c r="AQ26" s="24">
        <f t="shared" si="8"/>
        <v>11</v>
      </c>
      <c r="AR26" s="11">
        <v>2.9</v>
      </c>
      <c r="AS26" s="13"/>
      <c r="AT26" s="24">
        <f t="shared" si="9"/>
        <v>5.8</v>
      </c>
    </row>
    <row r="27" spans="1:46">
      <c r="A27" s="58" t="s">
        <v>250</v>
      </c>
      <c r="B27" s="58">
        <v>125</v>
      </c>
      <c r="C27" s="57">
        <v>4</v>
      </c>
      <c r="D27" s="58" t="s">
        <v>5</v>
      </c>
      <c r="E27" s="25">
        <v>5.49</v>
      </c>
      <c r="F27" s="31"/>
      <c r="G27" s="24">
        <f t="shared" si="1"/>
        <v>21.96</v>
      </c>
      <c r="H27" s="8">
        <v>5.5</v>
      </c>
      <c r="I27" s="5"/>
      <c r="J27" s="24">
        <f t="shared" si="2"/>
        <v>22</v>
      </c>
      <c r="K27" s="11">
        <v>5.9</v>
      </c>
      <c r="L27" s="12"/>
      <c r="M27" s="24">
        <f t="shared" si="3"/>
        <v>23.6</v>
      </c>
      <c r="N27" s="11">
        <v>5.5</v>
      </c>
      <c r="O27" s="13"/>
      <c r="P27" s="24">
        <f t="shared" si="4"/>
        <v>22</v>
      </c>
      <c r="Q27" s="11">
        <v>5.5</v>
      </c>
      <c r="R27" s="12"/>
      <c r="S27" s="24">
        <f t="shared" si="5"/>
        <v>22</v>
      </c>
      <c r="T27" s="54">
        <v>6.7</v>
      </c>
      <c r="U27" s="58" t="s">
        <v>251</v>
      </c>
      <c r="V27" s="24">
        <f>SUM(T27*2)</f>
        <v>13.4</v>
      </c>
      <c r="W27" s="11">
        <v>3.75</v>
      </c>
      <c r="X27" s="13"/>
      <c r="Y27" s="24">
        <f t="shared" si="10"/>
        <v>15</v>
      </c>
      <c r="Z27" s="11">
        <v>5.9</v>
      </c>
      <c r="AA27" s="51" t="s">
        <v>252</v>
      </c>
      <c r="AB27" s="24">
        <f>SUM(Z27*2)</f>
        <v>11.8</v>
      </c>
      <c r="AC27" s="27">
        <v>5.6</v>
      </c>
      <c r="AD27" s="52" t="s">
        <v>253</v>
      </c>
      <c r="AE27" s="24">
        <f>SUM(AC27*2)</f>
        <v>11.2</v>
      </c>
      <c r="AF27" s="8">
        <v>5</v>
      </c>
      <c r="AG27" s="5"/>
      <c r="AH27" s="24">
        <f t="shared" si="6"/>
        <v>20</v>
      </c>
      <c r="AI27" s="11">
        <v>4.5</v>
      </c>
      <c r="AJ27" s="13"/>
      <c r="AK27" s="24">
        <f t="shared" si="7"/>
        <v>18</v>
      </c>
      <c r="AL27" s="55">
        <v>5.7</v>
      </c>
      <c r="AM27" s="56" t="s">
        <v>254</v>
      </c>
      <c r="AN27" s="24">
        <f>SUM(AL27*2)</f>
        <v>11.4</v>
      </c>
      <c r="AO27" s="11">
        <v>5.7</v>
      </c>
      <c r="AP27" s="13"/>
      <c r="AQ27" s="24">
        <f t="shared" si="8"/>
        <v>22.8</v>
      </c>
      <c r="AR27" s="11">
        <v>2.9</v>
      </c>
      <c r="AS27" s="13"/>
      <c r="AT27" s="24">
        <f t="shared" si="9"/>
        <v>11.6</v>
      </c>
    </row>
    <row r="28" spans="1:46">
      <c r="A28" s="58" t="s">
        <v>255</v>
      </c>
      <c r="B28" s="58" t="s">
        <v>256</v>
      </c>
      <c r="C28" s="57">
        <v>2</v>
      </c>
      <c r="D28" s="58" t="s">
        <v>5</v>
      </c>
      <c r="E28" s="25">
        <v>5.95</v>
      </c>
      <c r="F28" s="31"/>
      <c r="G28" s="24">
        <f t="shared" si="1"/>
        <v>11.9</v>
      </c>
      <c r="H28" s="8">
        <v>14.9</v>
      </c>
      <c r="I28" s="5"/>
      <c r="J28" s="24">
        <f t="shared" si="2"/>
        <v>29.8</v>
      </c>
      <c r="K28" s="11">
        <v>4.9000000000000004</v>
      </c>
      <c r="L28" s="12"/>
      <c r="M28" s="24">
        <f t="shared" si="3"/>
        <v>9.8000000000000007</v>
      </c>
      <c r="N28" s="11">
        <v>14.9</v>
      </c>
      <c r="O28" s="13"/>
      <c r="P28" s="24">
        <f t="shared" si="4"/>
        <v>29.8</v>
      </c>
      <c r="Q28" s="11">
        <v>14.9</v>
      </c>
      <c r="R28" s="12"/>
      <c r="S28" s="24">
        <f t="shared" si="5"/>
        <v>29.8</v>
      </c>
      <c r="T28" s="65">
        <v>49.9</v>
      </c>
      <c r="U28" s="82" t="s">
        <v>283</v>
      </c>
      <c r="V28" s="24">
        <f>SUM(T28*2)</f>
        <v>99.8</v>
      </c>
      <c r="W28" s="11">
        <v>7.75</v>
      </c>
      <c r="X28" s="51"/>
      <c r="Y28" s="24">
        <f t="shared" si="10"/>
        <v>15.5</v>
      </c>
      <c r="Z28" s="11">
        <v>4.9000000000000004</v>
      </c>
      <c r="AA28" s="13"/>
      <c r="AB28" s="24">
        <f t="shared" ref="AB28:AB43" si="11">SUM(Z28*C28)</f>
        <v>9.8000000000000007</v>
      </c>
      <c r="AC28" s="8">
        <v>5.0999999999999996</v>
      </c>
      <c r="AD28" s="5" t="s">
        <v>257</v>
      </c>
      <c r="AE28" s="24">
        <f t="shared" ref="AE28:AE43" si="12">SUM(AC28*C28)</f>
        <v>10.199999999999999</v>
      </c>
      <c r="AF28" s="8">
        <v>12.5</v>
      </c>
      <c r="AG28" s="5" t="s">
        <v>258</v>
      </c>
      <c r="AH28" s="24">
        <f t="shared" si="6"/>
        <v>25</v>
      </c>
      <c r="AI28" s="11">
        <v>10</v>
      </c>
      <c r="AJ28" s="13"/>
      <c r="AK28" s="24">
        <f t="shared" si="7"/>
        <v>20</v>
      </c>
      <c r="AL28" s="16">
        <v>4.4000000000000004</v>
      </c>
      <c r="AM28" s="15" t="s">
        <v>259</v>
      </c>
      <c r="AN28" s="24">
        <f t="shared" ref="AN28:AN43" si="13">SUM(AL28*C28)</f>
        <v>8.8000000000000007</v>
      </c>
      <c r="AO28" s="11">
        <v>4.4000000000000004</v>
      </c>
      <c r="AP28" s="13"/>
      <c r="AQ28" s="24">
        <f t="shared" si="8"/>
        <v>8.8000000000000007</v>
      </c>
      <c r="AR28" s="11">
        <v>5.6</v>
      </c>
      <c r="AS28" s="13"/>
      <c r="AT28" s="24">
        <f t="shared" si="9"/>
        <v>11.2</v>
      </c>
    </row>
    <row r="29" spans="1:46">
      <c r="A29" s="58" t="s">
        <v>260</v>
      </c>
      <c r="B29" s="58">
        <v>90</v>
      </c>
      <c r="C29" s="57">
        <v>6</v>
      </c>
      <c r="D29" s="58" t="s">
        <v>5</v>
      </c>
      <c r="E29" s="25">
        <v>2.79</v>
      </c>
      <c r="F29" s="31"/>
      <c r="G29" s="24">
        <f t="shared" si="1"/>
        <v>16.740000000000002</v>
      </c>
      <c r="H29" s="8">
        <v>3.5</v>
      </c>
      <c r="I29" s="5"/>
      <c r="J29" s="24">
        <f t="shared" si="2"/>
        <v>21</v>
      </c>
      <c r="K29" s="11">
        <v>2.9</v>
      </c>
      <c r="L29" s="12"/>
      <c r="M29" s="24">
        <f t="shared" si="3"/>
        <v>17.399999999999999</v>
      </c>
      <c r="N29" s="11">
        <v>3.5</v>
      </c>
      <c r="O29" s="13"/>
      <c r="P29" s="24">
        <f t="shared" si="4"/>
        <v>21</v>
      </c>
      <c r="Q29" s="11">
        <v>3.5</v>
      </c>
      <c r="R29" s="12"/>
      <c r="S29" s="24">
        <f t="shared" si="5"/>
        <v>21</v>
      </c>
      <c r="T29" s="53">
        <v>8.1</v>
      </c>
      <c r="U29" s="58" t="s">
        <v>284</v>
      </c>
      <c r="V29" s="24">
        <f>SUM(T29*1)</f>
        <v>8.1</v>
      </c>
      <c r="W29" s="11">
        <v>4.75</v>
      </c>
      <c r="X29" s="13"/>
      <c r="Y29" s="24">
        <f t="shared" si="10"/>
        <v>28.5</v>
      </c>
      <c r="Z29" s="11">
        <v>3.6</v>
      </c>
      <c r="AA29" s="13"/>
      <c r="AB29" s="24">
        <f t="shared" si="11"/>
        <v>21.6</v>
      </c>
      <c r="AC29" s="8">
        <v>3.2</v>
      </c>
      <c r="AD29" s="5" t="s">
        <v>261</v>
      </c>
      <c r="AE29" s="24">
        <f t="shared" si="12"/>
        <v>19.200000000000003</v>
      </c>
      <c r="AF29" s="8">
        <v>5</v>
      </c>
      <c r="AG29" s="5" t="s">
        <v>235</v>
      </c>
      <c r="AH29" s="24">
        <f t="shared" si="6"/>
        <v>30</v>
      </c>
      <c r="AI29" s="11">
        <v>2.7</v>
      </c>
      <c r="AJ29" s="13"/>
      <c r="AK29" s="24">
        <f t="shared" si="7"/>
        <v>16.200000000000003</v>
      </c>
      <c r="AL29" s="16">
        <v>2.9</v>
      </c>
      <c r="AM29" s="15" t="s">
        <v>262</v>
      </c>
      <c r="AN29" s="24">
        <f t="shared" si="13"/>
        <v>17.399999999999999</v>
      </c>
      <c r="AO29" s="11">
        <v>2.9</v>
      </c>
      <c r="AP29" s="13"/>
      <c r="AQ29" s="24">
        <f t="shared" si="8"/>
        <v>17.399999999999999</v>
      </c>
      <c r="AR29" s="11">
        <v>2.9</v>
      </c>
      <c r="AS29" s="13"/>
      <c r="AT29" s="24">
        <f t="shared" si="9"/>
        <v>17.399999999999999</v>
      </c>
    </row>
    <row r="30" spans="1:46">
      <c r="A30" s="58" t="s">
        <v>263</v>
      </c>
      <c r="B30" s="58">
        <v>90</v>
      </c>
      <c r="C30" s="57">
        <v>2</v>
      </c>
      <c r="D30" s="58" t="s">
        <v>5</v>
      </c>
      <c r="E30" s="25">
        <v>9.9499999999999993</v>
      </c>
      <c r="F30" s="31"/>
      <c r="G30" s="24">
        <f t="shared" si="1"/>
        <v>19.899999999999999</v>
      </c>
      <c r="H30" s="8">
        <v>9.9</v>
      </c>
      <c r="I30" s="5"/>
      <c r="J30" s="24">
        <f t="shared" si="2"/>
        <v>19.8</v>
      </c>
      <c r="K30" s="11">
        <v>8.9</v>
      </c>
      <c r="L30" s="12"/>
      <c r="M30" s="24">
        <f t="shared" si="3"/>
        <v>17.8</v>
      </c>
      <c r="N30" s="11">
        <v>9.9</v>
      </c>
      <c r="O30" s="13"/>
      <c r="P30" s="24">
        <f t="shared" si="4"/>
        <v>19.8</v>
      </c>
      <c r="Q30" s="11">
        <v>9.9</v>
      </c>
      <c r="R30" s="12"/>
      <c r="S30" s="24">
        <f t="shared" si="5"/>
        <v>19.8</v>
      </c>
      <c r="T30" s="53">
        <v>0</v>
      </c>
      <c r="U30" s="58" t="s">
        <v>285</v>
      </c>
      <c r="V30" s="24">
        <f t="shared" ref="V30:V43" si="14">SUM(T30*C30)</f>
        <v>0</v>
      </c>
      <c r="W30" s="65">
        <v>27.3</v>
      </c>
      <c r="X30" s="13" t="s">
        <v>286</v>
      </c>
      <c r="Y30" s="24">
        <f t="shared" si="10"/>
        <v>54.6</v>
      </c>
      <c r="Z30" s="11">
        <v>9.9</v>
      </c>
      <c r="AA30" s="13"/>
      <c r="AB30" s="24">
        <f t="shared" si="11"/>
        <v>19.8</v>
      </c>
      <c r="AC30" s="8">
        <v>7.9</v>
      </c>
      <c r="AD30" s="5" t="s">
        <v>261</v>
      </c>
      <c r="AE30" s="24">
        <f t="shared" si="12"/>
        <v>15.8</v>
      </c>
      <c r="AF30" s="8">
        <v>13.5</v>
      </c>
      <c r="AG30" s="5" t="s">
        <v>264</v>
      </c>
      <c r="AH30" s="24">
        <f t="shared" si="6"/>
        <v>27</v>
      </c>
      <c r="AI30" s="11">
        <v>10.4</v>
      </c>
      <c r="AJ30" s="13"/>
      <c r="AK30" s="24">
        <f t="shared" si="7"/>
        <v>20.8</v>
      </c>
      <c r="AL30" s="16">
        <v>8.6999999999999993</v>
      </c>
      <c r="AM30" s="15" t="s">
        <v>262</v>
      </c>
      <c r="AN30" s="24">
        <f t="shared" si="13"/>
        <v>17.399999999999999</v>
      </c>
      <c r="AO30" s="83"/>
      <c r="AP30" s="84" t="s">
        <v>265</v>
      </c>
      <c r="AQ30" s="85">
        <f t="shared" si="8"/>
        <v>0</v>
      </c>
      <c r="AR30" s="11">
        <v>6.9</v>
      </c>
      <c r="AS30" s="13"/>
      <c r="AT30" s="24">
        <f t="shared" si="9"/>
        <v>13.8</v>
      </c>
    </row>
    <row r="31" spans="1:46">
      <c r="A31" s="58" t="s">
        <v>205</v>
      </c>
      <c r="B31" s="58" t="s">
        <v>144</v>
      </c>
      <c r="C31" s="57">
        <v>1</v>
      </c>
      <c r="D31" s="58" t="s">
        <v>5</v>
      </c>
      <c r="E31" s="25">
        <v>129</v>
      </c>
      <c r="F31" s="31"/>
      <c r="G31" s="24">
        <f t="shared" si="1"/>
        <v>129</v>
      </c>
      <c r="H31" s="8">
        <v>239</v>
      </c>
      <c r="I31" s="5" t="s">
        <v>206</v>
      </c>
      <c r="J31" s="24">
        <f t="shared" si="2"/>
        <v>239</v>
      </c>
      <c r="K31" s="11">
        <v>249</v>
      </c>
      <c r="L31" s="12" t="s">
        <v>207</v>
      </c>
      <c r="M31" s="24">
        <f t="shared" si="3"/>
        <v>249</v>
      </c>
      <c r="N31" s="11">
        <v>239</v>
      </c>
      <c r="O31" s="13" t="s">
        <v>208</v>
      </c>
      <c r="P31" s="24">
        <f t="shared" si="4"/>
        <v>239</v>
      </c>
      <c r="Q31" s="11">
        <v>219</v>
      </c>
      <c r="R31" s="12" t="s">
        <v>209</v>
      </c>
      <c r="S31" s="24">
        <f t="shared" si="5"/>
        <v>219</v>
      </c>
      <c r="T31" s="11">
        <v>219</v>
      </c>
      <c r="U31" s="6" t="s">
        <v>210</v>
      </c>
      <c r="V31" s="24">
        <f t="shared" si="14"/>
        <v>219</v>
      </c>
      <c r="W31" s="65">
        <v>331.55</v>
      </c>
      <c r="X31" s="13" t="s">
        <v>211</v>
      </c>
      <c r="Y31" s="24">
        <f t="shared" si="10"/>
        <v>331.55</v>
      </c>
      <c r="Z31" s="11">
        <v>249</v>
      </c>
      <c r="AA31" s="13" t="s">
        <v>212</v>
      </c>
      <c r="AB31" s="24">
        <f t="shared" si="11"/>
        <v>249</v>
      </c>
      <c r="AC31" s="8">
        <v>279</v>
      </c>
      <c r="AD31" s="5" t="s">
        <v>213</v>
      </c>
      <c r="AE31" s="24">
        <f t="shared" si="12"/>
        <v>279</v>
      </c>
      <c r="AF31" s="8">
        <v>299</v>
      </c>
      <c r="AG31" s="5" t="s">
        <v>214</v>
      </c>
      <c r="AH31" s="24">
        <f t="shared" si="6"/>
        <v>299</v>
      </c>
      <c r="AI31" s="11">
        <v>199</v>
      </c>
      <c r="AJ31" s="13" t="s">
        <v>215</v>
      </c>
      <c r="AK31" s="24">
        <f t="shared" si="7"/>
        <v>199</v>
      </c>
      <c r="AL31" s="16">
        <v>194</v>
      </c>
      <c r="AM31" s="15" t="s">
        <v>216</v>
      </c>
      <c r="AN31" s="24">
        <f t="shared" si="13"/>
        <v>194</v>
      </c>
      <c r="AO31" s="11">
        <v>290</v>
      </c>
      <c r="AP31" s="13" t="s">
        <v>217</v>
      </c>
      <c r="AQ31" s="24">
        <f t="shared" si="8"/>
        <v>290</v>
      </c>
      <c r="AR31" s="62">
        <v>190</v>
      </c>
      <c r="AS31" s="51" t="s">
        <v>218</v>
      </c>
      <c r="AT31" s="24">
        <f t="shared" si="9"/>
        <v>190</v>
      </c>
    </row>
    <row r="32" spans="1:46">
      <c r="A32" s="6" t="s">
        <v>36</v>
      </c>
      <c r="B32" s="6" t="s">
        <v>37</v>
      </c>
      <c r="C32" s="23">
        <v>40</v>
      </c>
      <c r="D32" s="6" t="s">
        <v>5</v>
      </c>
      <c r="E32" s="25">
        <v>0.49</v>
      </c>
      <c r="F32" s="31"/>
      <c r="G32" s="24">
        <f t="shared" si="1"/>
        <v>19.600000000000001</v>
      </c>
      <c r="H32" s="8">
        <v>1.5</v>
      </c>
      <c r="I32" s="5" t="s">
        <v>62</v>
      </c>
      <c r="J32" s="24">
        <f t="shared" si="2"/>
        <v>60</v>
      </c>
      <c r="K32" s="11">
        <v>0.75</v>
      </c>
      <c r="L32" s="12"/>
      <c r="M32" s="24">
        <f t="shared" si="3"/>
        <v>30</v>
      </c>
      <c r="N32" s="54">
        <f>SUM(19.95/20)</f>
        <v>0.99749999999999994</v>
      </c>
      <c r="O32" s="51" t="s">
        <v>131</v>
      </c>
      <c r="P32" s="24">
        <f t="shared" si="4"/>
        <v>39.9</v>
      </c>
      <c r="Q32" s="11">
        <v>0.99</v>
      </c>
      <c r="R32" s="12" t="s">
        <v>81</v>
      </c>
      <c r="S32" s="24">
        <f t="shared" si="5"/>
        <v>39.6</v>
      </c>
      <c r="T32" s="11">
        <v>0.79</v>
      </c>
      <c r="U32" s="6"/>
      <c r="V32" s="24">
        <f t="shared" si="14"/>
        <v>31.6</v>
      </c>
      <c r="W32" s="11">
        <v>0.79</v>
      </c>
      <c r="X32" s="13"/>
      <c r="Y32" s="24">
        <f t="shared" si="10"/>
        <v>31.6</v>
      </c>
      <c r="Z32" s="11">
        <v>0.79</v>
      </c>
      <c r="AA32" s="13"/>
      <c r="AB32" s="24">
        <f t="shared" si="11"/>
        <v>31.6</v>
      </c>
      <c r="AC32" s="8">
        <v>0.79</v>
      </c>
      <c r="AD32" s="5"/>
      <c r="AE32" s="24">
        <f t="shared" si="12"/>
        <v>31.6</v>
      </c>
      <c r="AF32" s="8">
        <v>0.79</v>
      </c>
      <c r="AG32" s="5"/>
      <c r="AH32" s="24">
        <f t="shared" si="6"/>
        <v>31.6</v>
      </c>
      <c r="AI32" s="11">
        <v>0.9</v>
      </c>
      <c r="AJ32" s="13"/>
      <c r="AK32" s="24">
        <f t="shared" si="7"/>
        <v>36</v>
      </c>
      <c r="AL32" s="16">
        <v>0.9</v>
      </c>
      <c r="AM32" s="15"/>
      <c r="AN32" s="24">
        <f t="shared" si="13"/>
        <v>36</v>
      </c>
      <c r="AO32" s="11">
        <v>0.9</v>
      </c>
      <c r="AP32" s="13" t="s">
        <v>81</v>
      </c>
      <c r="AQ32" s="24">
        <f t="shared" si="8"/>
        <v>36</v>
      </c>
      <c r="AR32" s="11">
        <v>0.75</v>
      </c>
      <c r="AS32" s="13"/>
      <c r="AT32" s="24">
        <f t="shared" si="9"/>
        <v>30</v>
      </c>
    </row>
    <row r="33" spans="1:46">
      <c r="A33" s="6" t="s">
        <v>38</v>
      </c>
      <c r="B33" s="6" t="s">
        <v>39</v>
      </c>
      <c r="C33" s="23">
        <v>56</v>
      </c>
      <c r="D33" s="6" t="s">
        <v>5</v>
      </c>
      <c r="E33" s="25">
        <v>0.99</v>
      </c>
      <c r="F33" s="31"/>
      <c r="G33" s="24">
        <f t="shared" si="1"/>
        <v>55.44</v>
      </c>
      <c r="H33" s="8">
        <v>1.5</v>
      </c>
      <c r="I33" s="5"/>
      <c r="J33" s="24">
        <f t="shared" si="2"/>
        <v>84</v>
      </c>
      <c r="K33" s="11">
        <v>1.2</v>
      </c>
      <c r="L33" s="12"/>
      <c r="M33" s="24">
        <f t="shared" si="3"/>
        <v>67.2</v>
      </c>
      <c r="N33" s="11">
        <v>1.5</v>
      </c>
      <c r="O33" s="13"/>
      <c r="P33" s="24">
        <f t="shared" si="4"/>
        <v>84</v>
      </c>
      <c r="Q33" s="11">
        <v>1.5</v>
      </c>
      <c r="R33" s="12"/>
      <c r="S33" s="24">
        <f t="shared" si="5"/>
        <v>84</v>
      </c>
      <c r="T33" s="11">
        <v>0.95</v>
      </c>
      <c r="U33" s="6"/>
      <c r="V33" s="24">
        <f t="shared" si="14"/>
        <v>53.199999999999996</v>
      </c>
      <c r="W33" s="11">
        <v>0.99</v>
      </c>
      <c r="X33" s="13"/>
      <c r="Y33" s="24">
        <f t="shared" si="10"/>
        <v>55.44</v>
      </c>
      <c r="Z33" s="11">
        <v>0.99</v>
      </c>
      <c r="AA33" s="13"/>
      <c r="AB33" s="24">
        <f t="shared" si="11"/>
        <v>55.44</v>
      </c>
      <c r="AC33" s="8">
        <v>0.99</v>
      </c>
      <c r="AD33" s="5" t="s">
        <v>95</v>
      </c>
      <c r="AE33" s="24">
        <f t="shared" si="12"/>
        <v>55.44</v>
      </c>
      <c r="AF33" s="8">
        <v>0.99</v>
      </c>
      <c r="AG33" s="5"/>
      <c r="AH33" s="24">
        <f t="shared" si="6"/>
        <v>55.44</v>
      </c>
      <c r="AI33" s="11">
        <v>0.7</v>
      </c>
      <c r="AJ33" s="13" t="s">
        <v>109</v>
      </c>
      <c r="AK33" s="24">
        <f t="shared" si="7"/>
        <v>39.199999999999996</v>
      </c>
      <c r="AL33" s="16">
        <v>0.69</v>
      </c>
      <c r="AM33" s="15" t="s">
        <v>113</v>
      </c>
      <c r="AN33" s="24">
        <f t="shared" si="13"/>
        <v>38.64</v>
      </c>
      <c r="AO33" s="11">
        <v>0.69</v>
      </c>
      <c r="AP33" s="13"/>
      <c r="AQ33" s="24">
        <f t="shared" si="8"/>
        <v>38.64</v>
      </c>
      <c r="AR33" s="11">
        <v>0.95</v>
      </c>
      <c r="AS33" s="13"/>
      <c r="AT33" s="24">
        <f t="shared" si="9"/>
        <v>53.199999999999996</v>
      </c>
    </row>
    <row r="34" spans="1:46">
      <c r="A34" s="6" t="s">
        <v>226</v>
      </c>
      <c r="B34" s="6" t="s">
        <v>227</v>
      </c>
      <c r="C34" s="23">
        <v>28</v>
      </c>
      <c r="D34" s="6" t="s">
        <v>5</v>
      </c>
      <c r="E34" s="25">
        <v>1.89</v>
      </c>
      <c r="F34" s="31"/>
      <c r="G34" s="24">
        <f t="shared" si="1"/>
        <v>52.919999999999995</v>
      </c>
      <c r="H34" s="8">
        <v>2.99</v>
      </c>
      <c r="I34" s="5"/>
      <c r="J34" s="24">
        <f t="shared" si="2"/>
        <v>83.72</v>
      </c>
      <c r="K34" s="62">
        <v>2.2999999999999998</v>
      </c>
      <c r="L34" s="52" t="s">
        <v>73</v>
      </c>
      <c r="M34" s="24">
        <f t="shared" si="3"/>
        <v>64.399999999999991</v>
      </c>
      <c r="N34" s="11">
        <v>2.99</v>
      </c>
      <c r="O34" s="5" t="s">
        <v>270</v>
      </c>
      <c r="P34" s="24">
        <f t="shared" si="4"/>
        <v>83.72</v>
      </c>
      <c r="Q34" s="11">
        <v>2.99</v>
      </c>
      <c r="R34" s="5" t="s">
        <v>270</v>
      </c>
      <c r="S34" s="24">
        <f t="shared" si="5"/>
        <v>83.72</v>
      </c>
      <c r="T34" s="11">
        <v>2.85</v>
      </c>
      <c r="U34" s="58" t="s">
        <v>85</v>
      </c>
      <c r="V34" s="24">
        <f t="shared" si="14"/>
        <v>79.8</v>
      </c>
      <c r="W34" s="62">
        <v>2.65</v>
      </c>
      <c r="X34" s="52" t="s">
        <v>162</v>
      </c>
      <c r="Y34" s="24">
        <f t="shared" si="10"/>
        <v>74.2</v>
      </c>
      <c r="Z34" s="62">
        <v>3.45</v>
      </c>
      <c r="AA34" s="52" t="s">
        <v>165</v>
      </c>
      <c r="AB34" s="24">
        <f t="shared" si="11"/>
        <v>96.600000000000009</v>
      </c>
      <c r="AC34" s="27">
        <v>2.5499999999999998</v>
      </c>
      <c r="AD34" s="58" t="s">
        <v>167</v>
      </c>
      <c r="AE34" s="24">
        <f t="shared" si="12"/>
        <v>71.399999999999991</v>
      </c>
      <c r="AF34" s="8">
        <v>3.35</v>
      </c>
      <c r="AG34" s="52" t="s">
        <v>101</v>
      </c>
      <c r="AH34" s="24">
        <f t="shared" si="6"/>
        <v>93.8</v>
      </c>
      <c r="AI34" s="11">
        <v>3.5</v>
      </c>
      <c r="AJ34" s="52"/>
      <c r="AK34" s="24">
        <f t="shared" si="7"/>
        <v>98</v>
      </c>
      <c r="AL34" s="16">
        <v>3.5</v>
      </c>
      <c r="AM34" s="15" t="s">
        <v>114</v>
      </c>
      <c r="AN34" s="24">
        <f t="shared" si="13"/>
        <v>98</v>
      </c>
      <c r="AO34" s="11">
        <v>3.5</v>
      </c>
      <c r="AP34" s="63"/>
      <c r="AQ34" s="24">
        <f t="shared" si="8"/>
        <v>98</v>
      </c>
      <c r="AR34" s="62">
        <v>1.5</v>
      </c>
      <c r="AS34" s="63" t="s">
        <v>172</v>
      </c>
      <c r="AT34" s="24">
        <f t="shared" si="9"/>
        <v>42</v>
      </c>
    </row>
    <row r="35" spans="1:46">
      <c r="A35" s="6" t="s">
        <v>228</v>
      </c>
      <c r="B35" s="6" t="s">
        <v>40</v>
      </c>
      <c r="C35" s="23">
        <v>9</v>
      </c>
      <c r="D35" s="6" t="s">
        <v>5</v>
      </c>
      <c r="E35" s="25">
        <v>16.989999999999998</v>
      </c>
      <c r="F35" s="31"/>
      <c r="G35" s="24">
        <f t="shared" si="1"/>
        <v>152.91</v>
      </c>
      <c r="H35" s="8">
        <v>27.9</v>
      </c>
      <c r="I35" s="5" t="s">
        <v>63</v>
      </c>
      <c r="J35" s="24">
        <f t="shared" si="2"/>
        <v>251.1</v>
      </c>
      <c r="K35" s="65">
        <v>27</v>
      </c>
      <c r="L35" s="50" t="s">
        <v>292</v>
      </c>
      <c r="M35" s="24">
        <f t="shared" si="3"/>
        <v>243</v>
      </c>
      <c r="N35" s="11">
        <v>18.5</v>
      </c>
      <c r="O35" s="13" t="s">
        <v>268</v>
      </c>
      <c r="P35" s="24">
        <f t="shared" si="4"/>
        <v>166.5</v>
      </c>
      <c r="Q35" s="11">
        <v>13.95</v>
      </c>
      <c r="R35" s="12"/>
      <c r="S35" s="24">
        <f t="shared" si="5"/>
        <v>125.55</v>
      </c>
      <c r="T35" s="11">
        <v>15.95</v>
      </c>
      <c r="U35" s="6"/>
      <c r="V35" s="24">
        <f t="shared" si="14"/>
        <v>143.54999999999998</v>
      </c>
      <c r="W35" s="11">
        <v>15.95</v>
      </c>
      <c r="X35" s="51" t="s">
        <v>88</v>
      </c>
      <c r="Y35" s="24">
        <f t="shared" si="10"/>
        <v>143.54999999999998</v>
      </c>
      <c r="Z35" s="11">
        <v>15.95</v>
      </c>
      <c r="AA35" s="13"/>
      <c r="AB35" s="24">
        <f t="shared" si="11"/>
        <v>143.54999999999998</v>
      </c>
      <c r="AC35" s="11">
        <v>19.55</v>
      </c>
      <c r="AD35" s="58" t="s">
        <v>88</v>
      </c>
      <c r="AE35" s="24">
        <f t="shared" si="12"/>
        <v>175.95000000000002</v>
      </c>
      <c r="AF35" s="8">
        <v>15.95</v>
      </c>
      <c r="AG35" s="52" t="s">
        <v>102</v>
      </c>
      <c r="AH35" s="24">
        <f t="shared" si="6"/>
        <v>143.54999999999998</v>
      </c>
      <c r="AI35" s="53">
        <v>27.4</v>
      </c>
      <c r="AJ35" s="51" t="s">
        <v>290</v>
      </c>
      <c r="AK35" s="24">
        <f t="shared" si="7"/>
        <v>246.6</v>
      </c>
      <c r="AL35" s="16">
        <v>27.4</v>
      </c>
      <c r="AM35" s="56" t="s">
        <v>115</v>
      </c>
      <c r="AN35" s="24">
        <f t="shared" si="13"/>
        <v>246.6</v>
      </c>
      <c r="AO35" s="62">
        <v>27.4</v>
      </c>
      <c r="AP35" s="51" t="s">
        <v>291</v>
      </c>
      <c r="AQ35" s="24">
        <f t="shared" si="8"/>
        <v>246.6</v>
      </c>
      <c r="AR35" s="65">
        <v>16.149999999999999</v>
      </c>
      <c r="AS35" s="51" t="s">
        <v>171</v>
      </c>
      <c r="AT35" s="24">
        <f t="shared" si="9"/>
        <v>145.35</v>
      </c>
    </row>
    <row r="36" spans="1:46">
      <c r="A36" s="6" t="s">
        <v>229</v>
      </c>
      <c r="B36" s="6" t="s">
        <v>41</v>
      </c>
      <c r="C36" s="23">
        <v>14.5</v>
      </c>
      <c r="D36" s="6" t="s">
        <v>42</v>
      </c>
      <c r="E36" s="25">
        <v>1.0900000000000001</v>
      </c>
      <c r="F36" s="31"/>
      <c r="G36" s="24">
        <f t="shared" si="1"/>
        <v>15.805000000000001</v>
      </c>
      <c r="H36" s="8">
        <v>0.99</v>
      </c>
      <c r="I36" s="5" t="s">
        <v>64</v>
      </c>
      <c r="J36" s="24">
        <f t="shared" si="2"/>
        <v>14.355</v>
      </c>
      <c r="K36" s="11">
        <v>1.29</v>
      </c>
      <c r="L36" s="12"/>
      <c r="M36" s="24">
        <f t="shared" si="3"/>
        <v>18.705000000000002</v>
      </c>
      <c r="N36" s="11">
        <v>0.99</v>
      </c>
      <c r="O36" s="13" t="s">
        <v>287</v>
      </c>
      <c r="P36" s="24">
        <f t="shared" si="4"/>
        <v>14.355</v>
      </c>
      <c r="Q36" s="11">
        <v>0.99</v>
      </c>
      <c r="R36" s="12" t="s">
        <v>287</v>
      </c>
      <c r="S36" s="24">
        <f t="shared" si="5"/>
        <v>14.355</v>
      </c>
      <c r="T36" s="62">
        <v>1.0900000000000001</v>
      </c>
      <c r="U36" s="6"/>
      <c r="V36" s="24">
        <f t="shared" si="14"/>
        <v>15.805000000000001</v>
      </c>
      <c r="W36" s="62">
        <v>1.2</v>
      </c>
      <c r="X36" s="13"/>
      <c r="Y36" s="24">
        <f t="shared" si="10"/>
        <v>17.399999999999999</v>
      </c>
      <c r="Z36" s="11">
        <v>1.19</v>
      </c>
      <c r="AA36" s="13"/>
      <c r="AB36" s="24">
        <f t="shared" si="11"/>
        <v>17.254999999999999</v>
      </c>
      <c r="AC36" s="8">
        <v>1.1499999999999999</v>
      </c>
      <c r="AD36" s="5"/>
      <c r="AE36" s="24">
        <f t="shared" si="12"/>
        <v>16.674999999999997</v>
      </c>
      <c r="AF36" s="8">
        <v>1.19</v>
      </c>
      <c r="AG36" s="5"/>
      <c r="AH36" s="24">
        <f t="shared" si="6"/>
        <v>17.254999999999999</v>
      </c>
      <c r="AI36" s="11">
        <v>1.2</v>
      </c>
      <c r="AJ36" s="13"/>
      <c r="AK36" s="24">
        <f t="shared" si="7"/>
        <v>17.399999999999999</v>
      </c>
      <c r="AL36" s="16">
        <v>1.34</v>
      </c>
      <c r="AM36" s="15"/>
      <c r="AN36" s="24">
        <f t="shared" si="13"/>
        <v>19.43</v>
      </c>
      <c r="AO36" s="62">
        <v>1.2</v>
      </c>
      <c r="AP36" s="51"/>
      <c r="AQ36" s="24">
        <f t="shared" si="8"/>
        <v>17.399999999999999</v>
      </c>
      <c r="AR36" s="11">
        <v>1.3</v>
      </c>
      <c r="AS36" s="13"/>
      <c r="AT36" s="24">
        <f t="shared" si="9"/>
        <v>18.850000000000001</v>
      </c>
    </row>
    <row r="37" spans="1:46">
      <c r="A37" s="6" t="s">
        <v>145</v>
      </c>
      <c r="B37" s="6" t="s">
        <v>43</v>
      </c>
      <c r="C37" s="23">
        <v>111.3</v>
      </c>
      <c r="D37" s="6" t="s">
        <v>42</v>
      </c>
      <c r="E37" s="25">
        <v>1.69</v>
      </c>
      <c r="F37" s="31"/>
      <c r="G37" s="24">
        <f t="shared" si="1"/>
        <v>188.09699999999998</v>
      </c>
      <c r="H37" s="8">
        <v>1.99</v>
      </c>
      <c r="I37" s="5"/>
      <c r="J37" s="24">
        <f t="shared" si="2"/>
        <v>221.48699999999999</v>
      </c>
      <c r="K37" s="11">
        <v>1.99</v>
      </c>
      <c r="L37" s="12"/>
      <c r="M37" s="24">
        <f t="shared" si="3"/>
        <v>221.48699999999999</v>
      </c>
      <c r="N37" s="11">
        <v>1.99</v>
      </c>
      <c r="O37" s="13"/>
      <c r="P37" s="24">
        <f t="shared" si="4"/>
        <v>221.48699999999999</v>
      </c>
      <c r="Q37" s="11">
        <v>1.99</v>
      </c>
      <c r="R37" s="12"/>
      <c r="S37" s="24">
        <f t="shared" si="5"/>
        <v>221.48699999999999</v>
      </c>
      <c r="T37" s="11">
        <v>1.95</v>
      </c>
      <c r="U37" s="6"/>
      <c r="V37" s="24">
        <f t="shared" si="14"/>
        <v>217.035</v>
      </c>
      <c r="W37" s="11">
        <v>2.15</v>
      </c>
      <c r="X37" s="13"/>
      <c r="Y37" s="24">
        <f t="shared" si="10"/>
        <v>239.29499999999999</v>
      </c>
      <c r="Z37" s="11">
        <v>1.95</v>
      </c>
      <c r="AA37" s="13"/>
      <c r="AB37" s="24">
        <f t="shared" si="11"/>
        <v>217.035</v>
      </c>
      <c r="AC37" s="8">
        <v>1.95</v>
      </c>
      <c r="AD37" s="5"/>
      <c r="AE37" s="24">
        <f t="shared" si="12"/>
        <v>217.035</v>
      </c>
      <c r="AF37" s="8">
        <v>1.99</v>
      </c>
      <c r="AG37" s="5"/>
      <c r="AH37" s="24">
        <f t="shared" si="6"/>
        <v>221.48699999999999</v>
      </c>
      <c r="AI37" s="11">
        <v>1.95</v>
      </c>
      <c r="AJ37" s="13"/>
      <c r="AK37" s="24">
        <f t="shared" si="7"/>
        <v>217.035</v>
      </c>
      <c r="AL37" s="16">
        <v>1.95</v>
      </c>
      <c r="AM37" s="15"/>
      <c r="AN37" s="24">
        <f t="shared" si="13"/>
        <v>217.035</v>
      </c>
      <c r="AO37" s="11">
        <v>1.95</v>
      </c>
      <c r="AP37" s="13"/>
      <c r="AQ37" s="24">
        <f t="shared" si="8"/>
        <v>217.035</v>
      </c>
      <c r="AR37" s="11">
        <v>2</v>
      </c>
      <c r="AS37" s="13"/>
      <c r="AT37" s="24">
        <f t="shared" si="9"/>
        <v>222.6</v>
      </c>
    </row>
    <row r="38" spans="1:46">
      <c r="A38" s="6" t="s">
        <v>44</v>
      </c>
      <c r="B38" s="6" t="s">
        <v>45</v>
      </c>
      <c r="C38" s="23">
        <v>60.6</v>
      </c>
      <c r="D38" s="6" t="s">
        <v>42</v>
      </c>
      <c r="E38" s="25">
        <v>2.75</v>
      </c>
      <c r="F38" s="31"/>
      <c r="G38" s="24">
        <f t="shared" si="1"/>
        <v>166.65</v>
      </c>
      <c r="H38" s="8">
        <v>2.99</v>
      </c>
      <c r="I38" s="5"/>
      <c r="J38" s="24">
        <f t="shared" si="2"/>
        <v>181.19400000000002</v>
      </c>
      <c r="K38" s="11">
        <v>2.99</v>
      </c>
      <c r="L38" s="12"/>
      <c r="M38" s="24">
        <f t="shared" si="3"/>
        <v>181.19400000000002</v>
      </c>
      <c r="N38" s="11">
        <v>2.99</v>
      </c>
      <c r="O38" s="13"/>
      <c r="P38" s="24">
        <f t="shared" si="4"/>
        <v>181.19400000000002</v>
      </c>
      <c r="Q38" s="11">
        <v>2.99</v>
      </c>
      <c r="R38" s="12"/>
      <c r="S38" s="24">
        <f t="shared" si="5"/>
        <v>181.19400000000002</v>
      </c>
      <c r="T38" s="11">
        <v>2.7</v>
      </c>
      <c r="U38" s="6"/>
      <c r="V38" s="24">
        <f t="shared" si="14"/>
        <v>163.62</v>
      </c>
      <c r="W38" s="11">
        <v>3.05</v>
      </c>
      <c r="X38" s="13"/>
      <c r="Y38" s="24">
        <f t="shared" si="10"/>
        <v>184.82999999999998</v>
      </c>
      <c r="Z38" s="11">
        <v>2.95</v>
      </c>
      <c r="AA38" s="13"/>
      <c r="AB38" s="24">
        <f t="shared" si="11"/>
        <v>178.77</v>
      </c>
      <c r="AC38" s="8">
        <v>2.89</v>
      </c>
      <c r="AD38" s="5"/>
      <c r="AE38" s="24">
        <f t="shared" si="12"/>
        <v>175.13400000000001</v>
      </c>
      <c r="AF38" s="8">
        <v>2.9</v>
      </c>
      <c r="AG38" s="5"/>
      <c r="AH38" s="24">
        <f t="shared" si="6"/>
        <v>175.74</v>
      </c>
      <c r="AI38" s="11">
        <v>3.18</v>
      </c>
      <c r="AJ38" s="13"/>
      <c r="AK38" s="24">
        <f t="shared" si="7"/>
        <v>192.70800000000003</v>
      </c>
      <c r="AL38" s="16">
        <v>2.85</v>
      </c>
      <c r="AM38" s="15"/>
      <c r="AN38" s="24">
        <f t="shared" si="13"/>
        <v>172.71</v>
      </c>
      <c r="AO38" s="11">
        <v>2.85</v>
      </c>
      <c r="AP38" s="13"/>
      <c r="AQ38" s="24">
        <f t="shared" si="8"/>
        <v>172.71</v>
      </c>
      <c r="AR38" s="11">
        <v>2.95</v>
      </c>
      <c r="AS38" s="13"/>
      <c r="AT38" s="24">
        <f t="shared" si="9"/>
        <v>178.77</v>
      </c>
    </row>
    <row r="39" spans="1:46">
      <c r="A39" s="6" t="s">
        <v>46</v>
      </c>
      <c r="B39" s="6" t="s">
        <v>47</v>
      </c>
      <c r="C39" s="57">
        <v>366.9</v>
      </c>
      <c r="D39" s="58" t="s">
        <v>42</v>
      </c>
      <c r="E39" s="25">
        <v>0.69</v>
      </c>
      <c r="F39" s="31"/>
      <c r="G39" s="24">
        <f t="shared" si="1"/>
        <v>253.16099999999997</v>
      </c>
      <c r="H39" s="8">
        <v>0.79</v>
      </c>
      <c r="I39" s="5"/>
      <c r="J39" s="24">
        <f t="shared" si="2"/>
        <v>289.851</v>
      </c>
      <c r="K39" s="11">
        <v>0.75</v>
      </c>
      <c r="L39" s="12"/>
      <c r="M39" s="24">
        <f t="shared" si="3"/>
        <v>275.17499999999995</v>
      </c>
      <c r="N39" s="11">
        <v>0.79</v>
      </c>
      <c r="O39" s="13"/>
      <c r="P39" s="24">
        <f t="shared" si="4"/>
        <v>289.851</v>
      </c>
      <c r="Q39" s="11">
        <v>0.79</v>
      </c>
      <c r="R39" s="12"/>
      <c r="S39" s="24">
        <f t="shared" si="5"/>
        <v>289.851</v>
      </c>
      <c r="T39" s="11">
        <v>0.69</v>
      </c>
      <c r="U39" s="6"/>
      <c r="V39" s="24">
        <f t="shared" si="14"/>
        <v>253.16099999999997</v>
      </c>
      <c r="W39" s="11">
        <v>0.8</v>
      </c>
      <c r="X39" s="13"/>
      <c r="Y39" s="24">
        <f t="shared" si="10"/>
        <v>293.52</v>
      </c>
      <c r="Z39" s="11">
        <v>0.69</v>
      </c>
      <c r="AA39" s="13"/>
      <c r="AB39" s="24">
        <f t="shared" si="11"/>
        <v>253.16099999999997</v>
      </c>
      <c r="AC39" s="8">
        <v>0.69</v>
      </c>
      <c r="AD39" s="5"/>
      <c r="AE39" s="24">
        <f t="shared" si="12"/>
        <v>253.16099999999997</v>
      </c>
      <c r="AF39" s="8">
        <v>0.85</v>
      </c>
      <c r="AG39" s="5"/>
      <c r="AH39" s="24">
        <f t="shared" si="6"/>
        <v>311.86499999999995</v>
      </c>
      <c r="AI39" s="11">
        <v>0.74</v>
      </c>
      <c r="AJ39" s="13"/>
      <c r="AK39" s="24">
        <f t="shared" si="7"/>
        <v>271.50599999999997</v>
      </c>
      <c r="AL39" s="16">
        <v>0.73</v>
      </c>
      <c r="AM39" s="15"/>
      <c r="AN39" s="24">
        <f t="shared" si="13"/>
        <v>267.83699999999999</v>
      </c>
      <c r="AO39" s="11">
        <v>0.74</v>
      </c>
      <c r="AP39" s="13"/>
      <c r="AQ39" s="24">
        <f t="shared" si="8"/>
        <v>271.50599999999997</v>
      </c>
      <c r="AR39" s="11">
        <v>0.79</v>
      </c>
      <c r="AS39" s="13"/>
      <c r="AT39" s="24">
        <f t="shared" si="9"/>
        <v>289.851</v>
      </c>
    </row>
    <row r="40" spans="1:46">
      <c r="A40" s="6" t="s">
        <v>48</v>
      </c>
      <c r="B40" s="6" t="s">
        <v>41</v>
      </c>
      <c r="C40" s="57">
        <v>222.7</v>
      </c>
      <c r="D40" s="58" t="s">
        <v>42</v>
      </c>
      <c r="E40" s="25">
        <v>1.0900000000000001</v>
      </c>
      <c r="F40" s="31"/>
      <c r="G40" s="24">
        <f t="shared" si="1"/>
        <v>242.74299999999999</v>
      </c>
      <c r="H40" s="8">
        <v>0.99</v>
      </c>
      <c r="I40" s="5" t="s">
        <v>64</v>
      </c>
      <c r="J40" s="24">
        <f t="shared" si="2"/>
        <v>220.47299999999998</v>
      </c>
      <c r="K40" s="11">
        <v>1.29</v>
      </c>
      <c r="L40" s="12"/>
      <c r="M40" s="24">
        <f t="shared" si="3"/>
        <v>287.28300000000002</v>
      </c>
      <c r="N40" s="11">
        <v>0.99</v>
      </c>
      <c r="O40" s="13" t="s">
        <v>289</v>
      </c>
      <c r="P40" s="24">
        <f t="shared" si="4"/>
        <v>220.47299999999998</v>
      </c>
      <c r="Q40" s="11">
        <v>0.99</v>
      </c>
      <c r="R40" s="12" t="s">
        <v>288</v>
      </c>
      <c r="S40" s="24">
        <f t="shared" si="5"/>
        <v>220.47299999999998</v>
      </c>
      <c r="T40" s="62">
        <v>1.0900000000000001</v>
      </c>
      <c r="U40" s="6"/>
      <c r="V40" s="24">
        <f t="shared" si="14"/>
        <v>242.74299999999999</v>
      </c>
      <c r="W40" s="62">
        <v>0.89</v>
      </c>
      <c r="X40" s="13"/>
      <c r="Y40" s="24">
        <f t="shared" si="10"/>
        <v>198.203</v>
      </c>
      <c r="Z40" s="11">
        <v>1.0900000000000001</v>
      </c>
      <c r="AA40" s="13"/>
      <c r="AB40" s="24">
        <f t="shared" si="11"/>
        <v>242.74299999999999</v>
      </c>
      <c r="AC40" s="25">
        <v>1.0900000000000001</v>
      </c>
      <c r="AD40" s="5"/>
      <c r="AE40" s="24">
        <f t="shared" si="12"/>
        <v>242.74299999999999</v>
      </c>
      <c r="AF40" s="8">
        <v>1.19</v>
      </c>
      <c r="AG40" s="5"/>
      <c r="AH40" s="24">
        <f t="shared" si="6"/>
        <v>265.01299999999998</v>
      </c>
      <c r="AI40" s="62">
        <v>1.19</v>
      </c>
      <c r="AJ40" s="13"/>
      <c r="AK40" s="24">
        <f t="shared" si="7"/>
        <v>265.01299999999998</v>
      </c>
      <c r="AL40" s="16">
        <v>1.34</v>
      </c>
      <c r="AM40" s="15"/>
      <c r="AN40" s="24">
        <f t="shared" si="13"/>
        <v>298.41800000000001</v>
      </c>
      <c r="AO40" s="62">
        <v>1.19</v>
      </c>
      <c r="AP40" s="13" t="s">
        <v>79</v>
      </c>
      <c r="AQ40" s="24">
        <f t="shared" si="8"/>
        <v>265.01299999999998</v>
      </c>
      <c r="AR40" s="11">
        <v>1.19</v>
      </c>
      <c r="AS40" s="13"/>
      <c r="AT40" s="24">
        <f t="shared" si="9"/>
        <v>265.01299999999998</v>
      </c>
    </row>
    <row r="41" spans="1:46">
      <c r="A41" s="6" t="s">
        <v>220</v>
      </c>
      <c r="B41" s="6" t="s">
        <v>49</v>
      </c>
      <c r="C41" s="57">
        <v>258.60000000000002</v>
      </c>
      <c r="D41" s="58" t="s">
        <v>42</v>
      </c>
      <c r="E41" s="25">
        <v>1.45</v>
      </c>
      <c r="F41" s="31"/>
      <c r="G41" s="24">
        <f t="shared" si="1"/>
        <v>374.97</v>
      </c>
      <c r="H41" s="8">
        <v>1.49</v>
      </c>
      <c r="I41" s="5"/>
      <c r="J41" s="24">
        <f t="shared" si="2"/>
        <v>385.31400000000002</v>
      </c>
      <c r="K41" s="11">
        <v>1.49</v>
      </c>
      <c r="L41" s="12"/>
      <c r="M41" s="24">
        <f t="shared" si="3"/>
        <v>385.31400000000002</v>
      </c>
      <c r="N41" s="11">
        <v>1.49</v>
      </c>
      <c r="O41" s="13"/>
      <c r="P41" s="24">
        <f t="shared" si="4"/>
        <v>385.31400000000002</v>
      </c>
      <c r="Q41" s="11">
        <v>1.49</v>
      </c>
      <c r="R41" s="12" t="s">
        <v>82</v>
      </c>
      <c r="S41" s="24">
        <f t="shared" si="5"/>
        <v>385.31400000000002</v>
      </c>
      <c r="T41" s="11">
        <v>1.55</v>
      </c>
      <c r="U41" s="6"/>
      <c r="V41" s="24">
        <f t="shared" si="14"/>
        <v>400.83000000000004</v>
      </c>
      <c r="W41" s="11">
        <v>1.55</v>
      </c>
      <c r="X41" s="13"/>
      <c r="Y41" s="24">
        <f t="shared" si="10"/>
        <v>400.83000000000004</v>
      </c>
      <c r="Z41" s="11">
        <v>1.8</v>
      </c>
      <c r="AA41" s="13"/>
      <c r="AB41" s="24">
        <f t="shared" si="11"/>
        <v>465.48000000000008</v>
      </c>
      <c r="AC41" s="8">
        <v>1.49</v>
      </c>
      <c r="AD41" s="5"/>
      <c r="AE41" s="24">
        <f t="shared" si="12"/>
        <v>385.31400000000002</v>
      </c>
      <c r="AF41" s="8">
        <v>1.49</v>
      </c>
      <c r="AG41" s="5" t="s">
        <v>103</v>
      </c>
      <c r="AH41" s="24">
        <f t="shared" si="6"/>
        <v>385.31400000000002</v>
      </c>
      <c r="AI41" s="11">
        <v>1.79</v>
      </c>
      <c r="AJ41" s="13"/>
      <c r="AK41" s="24">
        <f t="shared" si="7"/>
        <v>462.89400000000006</v>
      </c>
      <c r="AL41" s="16">
        <v>1.55</v>
      </c>
      <c r="AM41" s="15"/>
      <c r="AN41" s="24">
        <f t="shared" si="13"/>
        <v>400.83000000000004</v>
      </c>
      <c r="AO41" s="11">
        <v>1.49</v>
      </c>
      <c r="AP41" s="13"/>
      <c r="AQ41" s="24">
        <f t="shared" si="8"/>
        <v>385.31400000000002</v>
      </c>
      <c r="AR41" s="62">
        <v>1.39</v>
      </c>
      <c r="AS41" s="51" t="s">
        <v>190</v>
      </c>
      <c r="AT41" s="24">
        <f t="shared" si="9"/>
        <v>359.45400000000001</v>
      </c>
    </row>
    <row r="42" spans="1:46">
      <c r="A42" s="6" t="s">
        <v>204</v>
      </c>
      <c r="B42" s="6" t="s">
        <v>50</v>
      </c>
      <c r="C42" s="32">
        <v>71.3</v>
      </c>
      <c r="D42" s="6" t="s">
        <v>42</v>
      </c>
      <c r="E42" s="25">
        <v>3.29</v>
      </c>
      <c r="F42" s="31"/>
      <c r="G42" s="24">
        <f t="shared" si="1"/>
        <v>234.577</v>
      </c>
      <c r="H42" s="8">
        <v>3.59</v>
      </c>
      <c r="I42" s="5" t="s">
        <v>65</v>
      </c>
      <c r="J42" s="24">
        <f t="shared" si="2"/>
        <v>255.96699999999998</v>
      </c>
      <c r="K42" s="11">
        <v>3.65</v>
      </c>
      <c r="L42" s="5" t="s">
        <v>45</v>
      </c>
      <c r="M42" s="24">
        <f t="shared" si="3"/>
        <v>260.245</v>
      </c>
      <c r="N42" s="11">
        <v>3.49</v>
      </c>
      <c r="O42" s="5" t="s">
        <v>45</v>
      </c>
      <c r="P42" s="24">
        <f t="shared" si="4"/>
        <v>248.83700000000002</v>
      </c>
      <c r="Q42" s="11">
        <v>3.59</v>
      </c>
      <c r="R42" s="5" t="s">
        <v>271</v>
      </c>
      <c r="S42" s="24">
        <f t="shared" si="5"/>
        <v>255.96699999999998</v>
      </c>
      <c r="T42" s="11">
        <v>3.58</v>
      </c>
      <c r="U42" s="5" t="s">
        <v>273</v>
      </c>
      <c r="V42" s="24">
        <f t="shared" si="14"/>
        <v>255.25399999999999</v>
      </c>
      <c r="W42" s="11">
        <v>3.7</v>
      </c>
      <c r="X42" s="5" t="s">
        <v>277</v>
      </c>
      <c r="Y42" s="24">
        <f t="shared" si="10"/>
        <v>263.81</v>
      </c>
      <c r="Z42" s="11">
        <v>3.65</v>
      </c>
      <c r="AA42" s="5" t="s">
        <v>45</v>
      </c>
      <c r="AB42" s="24">
        <f t="shared" si="11"/>
        <v>260.245</v>
      </c>
      <c r="AC42" s="8">
        <v>3.69</v>
      </c>
      <c r="AD42" s="5" t="s">
        <v>96</v>
      </c>
      <c r="AE42" s="24">
        <f t="shared" si="12"/>
        <v>263.09699999999998</v>
      </c>
      <c r="AF42" s="8">
        <v>3.59</v>
      </c>
      <c r="AG42" s="5" t="s">
        <v>96</v>
      </c>
      <c r="AH42" s="24">
        <f t="shared" si="6"/>
        <v>255.96699999999998</v>
      </c>
      <c r="AI42" s="11">
        <v>3.8</v>
      </c>
      <c r="AJ42" s="5" t="s">
        <v>45</v>
      </c>
      <c r="AK42" s="24">
        <f t="shared" si="7"/>
        <v>270.94</v>
      </c>
      <c r="AL42" s="16">
        <v>3.7</v>
      </c>
      <c r="AM42" s="15" t="s">
        <v>65</v>
      </c>
      <c r="AN42" s="24">
        <f t="shared" si="13"/>
        <v>263.81</v>
      </c>
      <c r="AO42" s="11">
        <v>3.7</v>
      </c>
      <c r="AP42" s="4" t="s">
        <v>45</v>
      </c>
      <c r="AQ42" s="24">
        <f t="shared" si="8"/>
        <v>263.81</v>
      </c>
      <c r="AR42" s="11">
        <v>3.75</v>
      </c>
      <c r="AS42" s="4" t="s">
        <v>45</v>
      </c>
      <c r="AT42" s="24">
        <f t="shared" si="9"/>
        <v>267.375</v>
      </c>
    </row>
    <row r="43" spans="1:46">
      <c r="A43" s="33" t="s">
        <v>219</v>
      </c>
      <c r="B43" s="33" t="s">
        <v>51</v>
      </c>
      <c r="C43" s="34">
        <v>9</v>
      </c>
      <c r="D43" s="33" t="s">
        <v>5</v>
      </c>
      <c r="E43" s="35">
        <v>19.350000000000001</v>
      </c>
      <c r="F43" s="36"/>
      <c r="G43" s="37">
        <f t="shared" si="1"/>
        <v>174.15</v>
      </c>
      <c r="H43" s="38">
        <v>29</v>
      </c>
      <c r="I43" s="39"/>
      <c r="J43" s="37">
        <f t="shared" si="2"/>
        <v>261</v>
      </c>
      <c r="K43" s="40">
        <v>22.9</v>
      </c>
      <c r="L43" s="41"/>
      <c r="M43" s="37">
        <f t="shared" si="3"/>
        <v>206.1</v>
      </c>
      <c r="N43" s="40">
        <v>29.9</v>
      </c>
      <c r="O43" s="42"/>
      <c r="P43" s="37">
        <f t="shared" si="4"/>
        <v>269.09999999999997</v>
      </c>
      <c r="Q43" s="40">
        <v>29</v>
      </c>
      <c r="R43" s="41"/>
      <c r="S43" s="37">
        <f t="shared" si="5"/>
        <v>261</v>
      </c>
      <c r="T43" s="40">
        <v>20.8</v>
      </c>
      <c r="U43" s="33"/>
      <c r="V43" s="37">
        <f t="shared" si="14"/>
        <v>187.20000000000002</v>
      </c>
      <c r="W43" s="40">
        <v>27.3</v>
      </c>
      <c r="X43" s="43"/>
      <c r="Y43" s="37">
        <f t="shared" si="10"/>
        <v>245.70000000000002</v>
      </c>
      <c r="Z43" s="40">
        <v>22.1</v>
      </c>
      <c r="AA43" s="42"/>
      <c r="AB43" s="37">
        <f t="shared" si="11"/>
        <v>198.9</v>
      </c>
      <c r="AC43" s="38">
        <v>20.8</v>
      </c>
      <c r="AD43" s="39"/>
      <c r="AE43" s="37">
        <f t="shared" si="12"/>
        <v>187.20000000000002</v>
      </c>
      <c r="AF43" s="38">
        <v>25</v>
      </c>
      <c r="AG43" s="39"/>
      <c r="AH43" s="37">
        <f t="shared" si="6"/>
        <v>225</v>
      </c>
      <c r="AI43" s="40">
        <v>22.9</v>
      </c>
      <c r="AJ43" s="42"/>
      <c r="AK43" s="37">
        <f t="shared" si="7"/>
        <v>206.1</v>
      </c>
      <c r="AL43" s="44">
        <v>22.9</v>
      </c>
      <c r="AM43" s="45"/>
      <c r="AN43" s="37">
        <f t="shared" si="13"/>
        <v>206.1</v>
      </c>
      <c r="AO43" s="40">
        <v>22.9</v>
      </c>
      <c r="AP43" s="42" t="s">
        <v>177</v>
      </c>
      <c r="AQ43" s="37">
        <f t="shared" si="8"/>
        <v>206.1</v>
      </c>
      <c r="AR43" s="40">
        <v>20.8</v>
      </c>
      <c r="AS43" s="42"/>
      <c r="AT43" s="37">
        <f t="shared" si="9"/>
        <v>187.20000000000002</v>
      </c>
    </row>
    <row r="45" spans="1:46" s="2" customFormat="1" ht="15" thickBot="1">
      <c r="A45" s="2" t="s">
        <v>123</v>
      </c>
      <c r="C45" s="46"/>
      <c r="E45" s="47"/>
      <c r="F45" s="48"/>
      <c r="G45" s="49">
        <f>SUM(G5:G44)</f>
        <v>3390.8596666666676</v>
      </c>
      <c r="H45" s="47"/>
      <c r="J45" s="49">
        <f>SUM(J5:J44)</f>
        <v>4208.5010000000002</v>
      </c>
      <c r="M45" s="49">
        <f>SUM(M5:M44)</f>
        <v>3945.2165555555544</v>
      </c>
      <c r="P45" s="49">
        <f>SUM(P5:P44)</f>
        <v>4086.1043333333332</v>
      </c>
      <c r="S45" s="49">
        <f>SUM(S5:S44)</f>
        <v>4023.1403333333333</v>
      </c>
      <c r="V45" s="49">
        <f>SUM(V5:V44)</f>
        <v>3735.348066666666</v>
      </c>
      <c r="Y45" s="49">
        <f>SUM(Y5:Y44)</f>
        <v>3941.0643333333333</v>
      </c>
      <c r="AB45" s="49">
        <f>SUM(AB5:AB44)</f>
        <v>3782.5449999999996</v>
      </c>
      <c r="AE45" s="49">
        <f>SUM(AE5:AE44)</f>
        <v>3908.2413333333334</v>
      </c>
      <c r="AH45" s="49">
        <f>SUM(AH5:AH44)</f>
        <v>4049.5270666666665</v>
      </c>
      <c r="AK45" s="49">
        <f>SUM(AK5:AK44)</f>
        <v>3977.5706666666665</v>
      </c>
      <c r="AN45" s="49">
        <f>SUM(AN5:AN44)</f>
        <v>3801.1386666666667</v>
      </c>
      <c r="AQ45" s="49">
        <f>SUM(AQ5:AQ44)</f>
        <v>3896.938666666666</v>
      </c>
      <c r="AT45" s="49">
        <f>SUM(AT5:AT44)</f>
        <v>3609.5986666666663</v>
      </c>
    </row>
    <row r="46" spans="1:46" ht="15" thickTop="1"/>
    <row r="47" spans="1:46" s="70" customFormat="1">
      <c r="A47" s="70" t="s">
        <v>124</v>
      </c>
      <c r="C47" s="71"/>
      <c r="E47" s="72"/>
      <c r="F47" s="73"/>
      <c r="G47" s="72">
        <f>SUM((G45-G45)/G45)</f>
        <v>0</v>
      </c>
      <c r="H47" s="72"/>
      <c r="J47" s="70">
        <f>SUM((J45-G45)/G45)</f>
        <v>0.24113098556423077</v>
      </c>
      <c r="M47" s="70">
        <f>SUM((M45-G45)/G45)</f>
        <v>0.16348564770710158</v>
      </c>
      <c r="P47" s="70">
        <f>SUM((P45-G45)/G45)</f>
        <v>0.20503492772088536</v>
      </c>
      <c r="S47" s="70">
        <f>SUM((S45-G45)/G45)</f>
        <v>0.18646618522205591</v>
      </c>
      <c r="V47" s="70">
        <f>SUM((V45-G45)/G45)</f>
        <v>0.10159323412479715</v>
      </c>
      <c r="Y47" s="70">
        <f>SUM((Y45-G45)/G45)</f>
        <v>0.1622611139220444</v>
      </c>
      <c r="AB47" s="70">
        <f>SUM((AB45-G45)/G45)</f>
        <v>0.11551210366613969</v>
      </c>
      <c r="AE47" s="70">
        <f>SUM((AE45-G45)/G45)</f>
        <v>0.15258126773947853</v>
      </c>
      <c r="AH47" s="70">
        <f>SUM((AH45-G45)/G45)</f>
        <v>0.19424790901107736</v>
      </c>
      <c r="AK47" s="70">
        <f>SUM((AK45-G45)/G45)</f>
        <v>0.17302721364955692</v>
      </c>
      <c r="AN47" s="70">
        <f>SUM((AN45-G45)/G45)</f>
        <v>0.12099557054312352</v>
      </c>
      <c r="AQ47" s="70">
        <f>SUM((AQ45-G45)/G45)</f>
        <v>0.14924799306055964</v>
      </c>
      <c r="AT47" s="70">
        <f>SUM((AT45-G45)/G45)</f>
        <v>6.4508420136132227E-2</v>
      </c>
    </row>
    <row r="49" spans="20:23">
      <c r="T49" s="66" t="s">
        <v>149</v>
      </c>
      <c r="W49" s="66" t="s">
        <v>160</v>
      </c>
    </row>
    <row r="50" spans="20:23">
      <c r="T50" s="67" t="s">
        <v>152</v>
      </c>
      <c r="W50" s="67" t="s">
        <v>159</v>
      </c>
    </row>
    <row r="51" spans="20:23">
      <c r="T51" s="67" t="s">
        <v>153</v>
      </c>
      <c r="W51" s="67" t="s">
        <v>157</v>
      </c>
    </row>
    <row r="52" spans="20:23">
      <c r="T52" s="67" t="s">
        <v>154</v>
      </c>
      <c r="W52" s="67" t="s">
        <v>158</v>
      </c>
    </row>
    <row r="53" spans="20:23">
      <c r="T53" s="67" t="s">
        <v>155</v>
      </c>
    </row>
    <row r="54" spans="20:23">
      <c r="T54" s="67" t="s">
        <v>156</v>
      </c>
      <c r="W54" s="67"/>
    </row>
    <row r="55" spans="20:23">
      <c r="T55" s="67" t="s">
        <v>150</v>
      </c>
    </row>
    <row r="56" spans="20:23">
      <c r="T56" s="67" t="s">
        <v>151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Taulukko1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Jonna Varhama</dc:creator>
  <cp:lastModifiedBy>Jonna Varhama</cp:lastModifiedBy>
  <dcterms:created xsi:type="dcterms:W3CDTF">2016-04-25T07:19:01Z</dcterms:created>
  <dcterms:modified xsi:type="dcterms:W3CDTF">2016-06-01T06:20:47Z</dcterms:modified>
</cp:coreProperties>
</file>