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I:\CB_InvestorRelations\Kvartalsrapporter\Q1 2019\Bakvagn\"/>
    </mc:Choice>
  </mc:AlternateContent>
  <xr:revisionPtr revIDLastSave="0" documentId="10_ncr:108000_{795CCCC7-5042-4632-87FB-4ECE9BE83FFD}" xr6:coauthVersionLast="31" xr6:coauthVersionMax="31" xr10:uidLastSave="{00000000-0000-0000-0000-000000000000}"/>
  <bookViews>
    <workbookView xWindow="12705" yWindow="-30" windowWidth="6495" windowHeight="6090" tabRatio="810" firstSheet="3" activeTab="3" xr2:uid="{00000000-000D-0000-FFFF-FFFF00000000}"/>
  </bookViews>
  <sheets>
    <sheet name="Instruction" sheetId="62" state="hidden" r:id="rId1"/>
    <sheet name="Income statement SE old" sheetId="37" state="hidden" r:id="rId2"/>
    <sheet name="Income statement old" sheetId="29" state="hidden" r:id="rId3"/>
    <sheet name="Income statement SE" sheetId="74" r:id="rId4"/>
    <sheet name="Revenue and deliveries SE" sheetId="36" r:id="rId5"/>
    <sheet name="BS by segment 3 SE" sheetId="44" r:id="rId6"/>
    <sheet name="Changes in EQ SE" sheetId="40" r:id="rId7"/>
    <sheet name="Cash flow SE" sheetId="86" r:id="rId8"/>
    <sheet name="Fair value SE" sheetId="58" r:id="rId9"/>
    <sheet name="Units by quarter SE" sheetId="45" r:id="rId10"/>
    <sheet name="Scania AB IS SE" sheetId="51" r:id="rId11"/>
    <sheet name="Note 1 SE" sheetId="79" r:id="rId12"/>
    <sheet name="APM SE" sheetId="71" r:id="rId13"/>
    <sheet name="Sheet1" sheetId="59" state="hidden" r:id="rId14"/>
  </sheets>
  <externalReferences>
    <externalReference r:id="rId15"/>
    <externalReference r:id="rId16"/>
    <externalReference r:id="rId17"/>
    <externalReference r:id="rId18"/>
  </externalReferences>
  <definedNames>
    <definedName name="f" localSheetId="12">#REF!</definedName>
    <definedName name="f" localSheetId="3">#REF!</definedName>
    <definedName name="f" localSheetId="11">#REF!</definedName>
    <definedName name="f">#REF!</definedName>
    <definedName name="ff" localSheetId="12">#REF!</definedName>
    <definedName name="ff" localSheetId="3">#REF!</definedName>
    <definedName name="ff" localSheetId="11">#REF!</definedName>
    <definedName name="ff">#REF!</definedName>
    <definedName name="hh" localSheetId="12">#REF!</definedName>
    <definedName name="hh" localSheetId="8">#REF!</definedName>
    <definedName name="hh" localSheetId="3">#REF!</definedName>
    <definedName name="hh" localSheetId="11">#REF!</definedName>
    <definedName name="hh">#REF!</definedName>
    <definedName name="hhh" localSheetId="12">#REF!</definedName>
    <definedName name="hhh" localSheetId="3">#REF!</definedName>
    <definedName name="hhh" localSheetId="11">#REF!</definedName>
    <definedName name="hhh">#REF!</definedName>
    <definedName name="jfslk" localSheetId="12">#REF!</definedName>
    <definedName name="jfslk" localSheetId="3">#REF!</definedName>
    <definedName name="jfslk" localSheetId="11">#REF!</definedName>
    <definedName name="jfslk">#REF!</definedName>
    <definedName name="karin" localSheetId="12">#REF!</definedName>
    <definedName name="karin" localSheetId="3">#REF!</definedName>
    <definedName name="karin" localSheetId="11">#REF!</definedName>
    <definedName name="karin">#REF!</definedName>
    <definedName name="konc" localSheetId="12">#REF!</definedName>
    <definedName name="konc" localSheetId="8">#REF!</definedName>
    <definedName name="konc" localSheetId="3">#REF!</definedName>
    <definedName name="konc" localSheetId="11">#REF!</definedName>
    <definedName name="konc">#REF!</definedName>
    <definedName name="koncc" localSheetId="12">#REF!</definedName>
    <definedName name="koncc" localSheetId="3">#REF!</definedName>
    <definedName name="koncc" localSheetId="11">#REF!</definedName>
    <definedName name="koncc">#REF!</definedName>
    <definedName name="safdf" localSheetId="12">#REF!</definedName>
    <definedName name="safdf" localSheetId="3">#REF!</definedName>
    <definedName name="safdf" localSheetId="11">#REF!</definedName>
    <definedName name="safdf">#REF!</definedName>
    <definedName name="_xlnm.Print_Area" localSheetId="12">'APM SE'!$A$1:$G$102</definedName>
    <definedName name="_xlnm.Print_Area" localSheetId="5">'BS by segment 3 SE'!$A$1:$F$42</definedName>
    <definedName name="_xlnm.Print_Area" localSheetId="7">'Cash flow SE'!$A$1:$D$50</definedName>
    <definedName name="_xlnm.Print_Area" localSheetId="6">'Changes in EQ SE'!$A$1:$E$19</definedName>
    <definedName name="_xlnm.Print_Area" localSheetId="8">'Fair value SE'!$A$1:$G$10</definedName>
    <definedName name="_xlnm.Print_Area" localSheetId="2">'Income statement old'!$A$1:$H$64</definedName>
    <definedName name="_xlnm.Print_Area" localSheetId="3">'Income statement SE'!$A$1:$F$49</definedName>
    <definedName name="_xlnm.Print_Area" localSheetId="1">'Income statement SE old'!$A$1:$H$64</definedName>
    <definedName name="_xlnm.Print_Area" localSheetId="0">Instruction!$A$1:$Y$90</definedName>
    <definedName name="_xlnm.Print_Area" localSheetId="11">'Note 1 SE'!$A$1:$I$64</definedName>
    <definedName name="_xlnm.Print_Area" localSheetId="4">'Revenue and deliveries SE'!$A$1:$F$34</definedName>
    <definedName name="_xlnm.Print_Area" localSheetId="10">'Scania AB IS SE'!$A$1:$D$34</definedName>
    <definedName name="_xlnm.Print_Area" localSheetId="9">'Units by quarter SE'!$A$1:$L$35</definedName>
    <definedName name="_xlnm.Print_Area">#REF!</definedName>
    <definedName name="v" localSheetId="12">#REF!</definedName>
    <definedName name="v" localSheetId="8">#REF!</definedName>
    <definedName name="v" localSheetId="3">#REF!</definedName>
    <definedName name="v" localSheetId="11">#REF!</definedName>
    <definedName name="v">#REF!</definedName>
    <definedName name="xx" localSheetId="12">#REF!</definedName>
    <definedName name="xx" localSheetId="8">#REF!</definedName>
    <definedName name="xx" localSheetId="3">#REF!</definedName>
    <definedName name="xx" localSheetId="11">#REF!</definedName>
    <definedName name="xx">#REF!</definedName>
    <definedName name="xxx">[1]D63!$A$1:$J$53</definedName>
  </definedNames>
  <calcPr calcId="179017"/>
</workbook>
</file>

<file path=xl/calcChain.xml><?xml version="1.0" encoding="utf-8"?>
<calcChain xmlns="http://schemas.openxmlformats.org/spreadsheetml/2006/main">
  <c r="N45" i="29" l="1"/>
  <c r="N44" i="29"/>
  <c r="N40" i="29"/>
  <c r="N39" i="29"/>
  <c r="N58" i="29"/>
  <c r="N52" i="29"/>
  <c r="N33" i="29"/>
  <c r="N32" i="29"/>
  <c r="N31" i="29"/>
  <c r="N28" i="29"/>
  <c r="N27" i="29"/>
  <c r="N26" i="29"/>
  <c r="N25" i="29"/>
  <c r="N24" i="29"/>
  <c r="N23" i="29"/>
  <c r="N22" i="29"/>
  <c r="N21" i="29"/>
  <c r="N20" i="29"/>
  <c r="N19" i="29"/>
  <c r="N18" i="29"/>
  <c r="N16" i="29"/>
  <c r="N15" i="29"/>
  <c r="N12" i="29"/>
  <c r="N10" i="29"/>
  <c r="N9" i="29"/>
  <c r="N8" i="29"/>
  <c r="N7" i="29"/>
  <c r="N6" i="29"/>
  <c r="N5" i="29"/>
  <c r="N60" i="29"/>
  <c r="N59" i="29"/>
  <c r="Z15" i="29" l="1"/>
  <c r="K92" i="29" l="1"/>
  <c r="H59" i="29" l="1"/>
  <c r="H57" i="29"/>
  <c r="D59" i="29"/>
  <c r="D58" i="29"/>
  <c r="D56" i="29"/>
  <c r="D52" i="29"/>
  <c r="D45" i="29"/>
  <c r="D44" i="29"/>
  <c r="D41" i="29"/>
  <c r="D37" i="29"/>
  <c r="D32" i="29"/>
  <c r="D28" i="29"/>
  <c r="D27" i="29"/>
  <c r="D26" i="29"/>
  <c r="D23" i="29"/>
  <c r="D22" i="29"/>
  <c r="D20" i="29"/>
  <c r="D18" i="29"/>
  <c r="D16" i="29"/>
  <c r="D15" i="29"/>
  <c r="D11" i="29"/>
  <c r="D10" i="29"/>
  <c r="D9" i="29"/>
  <c r="D8" i="29"/>
  <c r="D6" i="29"/>
  <c r="D5" i="29"/>
  <c r="G59" i="29"/>
  <c r="C59" i="29"/>
  <c r="C58" i="29"/>
  <c r="C56" i="29"/>
  <c r="C52" i="29"/>
  <c r="C45" i="29"/>
  <c r="C44" i="29"/>
  <c r="C41" i="29"/>
  <c r="C37" i="29"/>
  <c r="C32" i="29"/>
  <c r="C28" i="29"/>
  <c r="C27" i="29"/>
  <c r="C26" i="29"/>
  <c r="C23" i="29"/>
  <c r="C22" i="29"/>
  <c r="C20" i="29"/>
  <c r="C18" i="29"/>
  <c r="C16" i="29"/>
  <c r="C15" i="29"/>
  <c r="C10" i="29"/>
  <c r="K10" i="29" s="1"/>
  <c r="C9" i="29"/>
  <c r="C8" i="29"/>
  <c r="C6" i="29"/>
  <c r="C5" i="29"/>
  <c r="O11" i="29"/>
  <c r="O17" i="29"/>
  <c r="O29" i="29"/>
  <c r="O38" i="29"/>
  <c r="O41" i="29"/>
  <c r="O43" i="29"/>
  <c r="O46" i="29"/>
  <c r="O53" i="29"/>
  <c r="O56" i="29"/>
  <c r="O57" i="29"/>
  <c r="AW3" i="29"/>
  <c r="AV3" i="29"/>
  <c r="AU3" i="29"/>
  <c r="AM3" i="29"/>
  <c r="AL3" i="29"/>
  <c r="AK3" i="29"/>
  <c r="AC60" i="29"/>
  <c r="D60" i="29" s="1"/>
  <c r="AB60" i="29"/>
  <c r="AA60" i="29"/>
  <c r="Z16" i="29"/>
  <c r="Z60" i="29"/>
  <c r="AJ62" i="29"/>
  <c r="AJ63" i="29" s="1"/>
  <c r="AM60" i="29"/>
  <c r="AL60" i="29"/>
  <c r="AK60" i="29"/>
  <c r="AJ60" i="29"/>
  <c r="AL15" i="29"/>
  <c r="AK15" i="29" s="1"/>
  <c r="AJ15" i="29" s="1"/>
  <c r="AU60" i="29"/>
  <c r="AT60" i="29"/>
  <c r="AV42" i="29"/>
  <c r="AV47" i="29" s="1"/>
  <c r="AV30" i="29"/>
  <c r="AV19" i="29"/>
  <c r="AV21" i="29" s="1"/>
  <c r="AV24" i="29" s="1"/>
  <c r="AV7" i="29"/>
  <c r="AV12" i="29" s="1"/>
  <c r="AV25" i="29" l="1"/>
  <c r="AV60" i="29" s="1"/>
  <c r="AV31" i="29" l="1"/>
  <c r="AV33" i="29" s="1"/>
  <c r="K56" i="29" l="1"/>
  <c r="C60" i="29" l="1"/>
  <c r="K59" i="29" l="1"/>
  <c r="K45" i="29"/>
  <c r="K44" i="29"/>
  <c r="K32" i="29"/>
  <c r="K15" i="29"/>
  <c r="O58" i="29"/>
  <c r="O52" i="29"/>
  <c r="O33" i="29"/>
  <c r="O32" i="29"/>
  <c r="O31" i="29"/>
  <c r="O28" i="29"/>
  <c r="O27" i="29"/>
  <c r="O26" i="29"/>
  <c r="O25" i="29"/>
  <c r="O24" i="29"/>
  <c r="O23" i="29"/>
  <c r="O22" i="29"/>
  <c r="O21" i="29"/>
  <c r="O20" i="29"/>
  <c r="O19" i="29"/>
  <c r="O18" i="29"/>
  <c r="O16" i="29"/>
  <c r="O15" i="29"/>
  <c r="O12" i="29"/>
  <c r="O10" i="29"/>
  <c r="O9" i="29"/>
  <c r="O8" i="29"/>
  <c r="O7" i="29"/>
  <c r="O6" i="29"/>
  <c r="O5" i="29"/>
  <c r="J5" i="29" l="1"/>
  <c r="K5" i="29"/>
  <c r="B5" i="29" s="1"/>
  <c r="O45" i="29"/>
  <c r="O44" i="29"/>
  <c r="O40" i="29"/>
  <c r="O39" i="29"/>
  <c r="O37" i="29"/>
  <c r="H59" i="37" l="1"/>
  <c r="D59" i="37"/>
  <c r="G59" i="37"/>
  <c r="C59" i="37"/>
  <c r="J14" i="37" l="1"/>
  <c r="AG11" i="29" l="1"/>
  <c r="AG5" i="29"/>
  <c r="H11" i="37" l="1"/>
  <c r="C30" i="29" l="1"/>
  <c r="C46" i="29"/>
  <c r="C42" i="29"/>
  <c r="C17" i="29"/>
  <c r="C45" i="37" l="1"/>
  <c r="D27" i="37" l="1"/>
  <c r="AH16" i="29"/>
  <c r="H16" i="29" s="1"/>
  <c r="AG16" i="29"/>
  <c r="AF16" i="29"/>
  <c r="AE16" i="29"/>
  <c r="W16" i="29"/>
  <c r="V16" i="29"/>
  <c r="U16" i="29"/>
  <c r="X16" i="29"/>
  <c r="G16" i="29" s="1"/>
  <c r="D16" i="37"/>
  <c r="D17" i="29" l="1"/>
  <c r="D17" i="37" s="1"/>
  <c r="H16" i="37"/>
  <c r="D19" i="29" l="1"/>
  <c r="K16" i="29"/>
  <c r="B16" i="29" s="1"/>
  <c r="J16" i="29"/>
  <c r="C16" i="37"/>
  <c r="G16" i="37"/>
  <c r="E16" i="29"/>
  <c r="E16" i="37" s="1"/>
  <c r="B16" i="37" l="1"/>
  <c r="D28" i="37"/>
  <c r="X26" i="29"/>
  <c r="G26" i="29" s="1"/>
  <c r="X27" i="29"/>
  <c r="G27" i="29" s="1"/>
  <c r="X28" i="29"/>
  <c r="G28" i="29" s="1"/>
  <c r="X30" i="29"/>
  <c r="BB28" i="29"/>
  <c r="BA28" i="29"/>
  <c r="AZ28" i="29"/>
  <c r="AY28" i="29"/>
  <c r="AR28" i="29"/>
  <c r="AQ28" i="29"/>
  <c r="AP28" i="29"/>
  <c r="AO28" i="29"/>
  <c r="AH28" i="29"/>
  <c r="H28" i="29" s="1"/>
  <c r="AG28" i="29"/>
  <c r="AF28" i="29"/>
  <c r="AE28" i="29"/>
  <c r="W28" i="29"/>
  <c r="V28" i="29"/>
  <c r="U28" i="29"/>
  <c r="J28" i="29"/>
  <c r="BB27" i="29"/>
  <c r="BA27" i="29"/>
  <c r="AZ27" i="29"/>
  <c r="AY27" i="29"/>
  <c r="AR27" i="29"/>
  <c r="AQ27" i="29"/>
  <c r="AP27" i="29"/>
  <c r="AO27" i="29"/>
  <c r="AH27" i="29"/>
  <c r="H27" i="29" s="1"/>
  <c r="AG27" i="29"/>
  <c r="AF27" i="29"/>
  <c r="AE27" i="29"/>
  <c r="W27" i="29"/>
  <c r="V27" i="29"/>
  <c r="U27" i="29"/>
  <c r="H27" i="37" l="1"/>
  <c r="H28" i="37"/>
  <c r="G28" i="37"/>
  <c r="G27" i="37"/>
  <c r="C28" i="37"/>
  <c r="K27" i="29"/>
  <c r="B27" i="29" s="1"/>
  <c r="B27" i="37" s="1"/>
  <c r="C27" i="37"/>
  <c r="K28" i="29"/>
  <c r="B28" i="29" s="1"/>
  <c r="B28" i="37" s="1"/>
  <c r="E28" i="29"/>
  <c r="E28" i="37" s="1"/>
  <c r="J27" i="29"/>
  <c r="E27" i="29"/>
  <c r="E27" i="37" s="1"/>
  <c r="X11" i="29" l="1"/>
  <c r="G3" i="29" l="1"/>
  <c r="X58" i="29"/>
  <c r="G58" i="29" s="1"/>
  <c r="W58" i="29"/>
  <c r="V58" i="29"/>
  <c r="U58" i="29"/>
  <c r="X56" i="29"/>
  <c r="G56" i="29" s="1"/>
  <c r="W56" i="29"/>
  <c r="V56" i="29"/>
  <c r="U56" i="29"/>
  <c r="X55" i="29"/>
  <c r="W55" i="29"/>
  <c r="V55" i="29"/>
  <c r="U55" i="29"/>
  <c r="X52" i="29"/>
  <c r="G52" i="29" s="1"/>
  <c r="W52" i="29"/>
  <c r="V52" i="29"/>
  <c r="U52" i="29"/>
  <c r="X51" i="29"/>
  <c r="W51" i="29"/>
  <c r="V51" i="29"/>
  <c r="U51" i="29"/>
  <c r="X48" i="29"/>
  <c r="W48" i="29"/>
  <c r="V48" i="29"/>
  <c r="U48" i="29"/>
  <c r="X47" i="29"/>
  <c r="W47" i="29"/>
  <c r="V47" i="29"/>
  <c r="U47" i="29"/>
  <c r="X45" i="29"/>
  <c r="G45" i="29" s="1"/>
  <c r="W45" i="29"/>
  <c r="V45" i="29"/>
  <c r="U45" i="29"/>
  <c r="X44" i="29"/>
  <c r="G44" i="29" s="1"/>
  <c r="G46" i="29" s="1"/>
  <c r="W44" i="29"/>
  <c r="V44" i="29"/>
  <c r="U44" i="29"/>
  <c r="V42" i="29"/>
  <c r="U42" i="29"/>
  <c r="X41" i="29"/>
  <c r="G41" i="29" s="1"/>
  <c r="W41" i="29"/>
  <c r="V41" i="29"/>
  <c r="U41" i="29"/>
  <c r="X40" i="29"/>
  <c r="W40" i="29"/>
  <c r="V40" i="29"/>
  <c r="U40" i="29"/>
  <c r="X39" i="29"/>
  <c r="W39" i="29"/>
  <c r="V39" i="29"/>
  <c r="U39" i="29"/>
  <c r="X38" i="29"/>
  <c r="W38" i="29"/>
  <c r="V38" i="29"/>
  <c r="U38" i="29"/>
  <c r="X37" i="29"/>
  <c r="G37" i="29" s="1"/>
  <c r="G42" i="29" s="1"/>
  <c r="W37" i="29"/>
  <c r="V37" i="29"/>
  <c r="U37" i="29"/>
  <c r="X33" i="29"/>
  <c r="W33" i="29"/>
  <c r="V33" i="29"/>
  <c r="U33" i="29"/>
  <c r="X32" i="29"/>
  <c r="G32" i="29" s="1"/>
  <c r="W32" i="29"/>
  <c r="V32" i="29"/>
  <c r="U32" i="29"/>
  <c r="X31" i="29"/>
  <c r="W31" i="29"/>
  <c r="V31" i="29"/>
  <c r="U31" i="29"/>
  <c r="W30" i="29"/>
  <c r="V30" i="29"/>
  <c r="U30" i="29"/>
  <c r="X29" i="29"/>
  <c r="V29" i="29"/>
  <c r="W26" i="29"/>
  <c r="V26" i="29"/>
  <c r="U26" i="29"/>
  <c r="X25" i="29"/>
  <c r="W25" i="29"/>
  <c r="V25" i="29"/>
  <c r="U25" i="29"/>
  <c r="X24" i="29"/>
  <c r="W24" i="29"/>
  <c r="V24" i="29"/>
  <c r="U24" i="29"/>
  <c r="X23" i="29"/>
  <c r="G23" i="29" s="1"/>
  <c r="W23" i="29"/>
  <c r="V23" i="29"/>
  <c r="U23" i="29"/>
  <c r="X22" i="29"/>
  <c r="G22" i="29" s="1"/>
  <c r="W22" i="29"/>
  <c r="V22" i="29"/>
  <c r="U22" i="29"/>
  <c r="X21" i="29"/>
  <c r="W21" i="29"/>
  <c r="V21" i="29"/>
  <c r="U21" i="29"/>
  <c r="X20" i="29"/>
  <c r="G20" i="29" s="1"/>
  <c r="W20" i="29"/>
  <c r="V20" i="29"/>
  <c r="U20" i="29"/>
  <c r="X19" i="29"/>
  <c r="W19" i="29"/>
  <c r="V19" i="29"/>
  <c r="U19" i="29"/>
  <c r="X18" i="29"/>
  <c r="G18" i="29" s="1"/>
  <c r="W18" i="29"/>
  <c r="V18" i="29"/>
  <c r="U18" i="29"/>
  <c r="X15" i="29"/>
  <c r="G15" i="29" s="1"/>
  <c r="G17" i="29" s="1"/>
  <c r="W15" i="29"/>
  <c r="V15" i="29"/>
  <c r="U15" i="29"/>
  <c r="X12" i="29"/>
  <c r="W12" i="29"/>
  <c r="V12" i="29"/>
  <c r="U12" i="29"/>
  <c r="V11" i="29"/>
  <c r="U11" i="29"/>
  <c r="X10" i="29"/>
  <c r="G10" i="29" s="1"/>
  <c r="W10" i="29"/>
  <c r="V10" i="29"/>
  <c r="U10" i="29"/>
  <c r="X9" i="29"/>
  <c r="G9" i="29" s="1"/>
  <c r="W9" i="29"/>
  <c r="V9" i="29"/>
  <c r="U9" i="29"/>
  <c r="X8" i="29"/>
  <c r="G8" i="29" s="1"/>
  <c r="W8" i="29"/>
  <c r="V8" i="29"/>
  <c r="U8" i="29"/>
  <c r="X7" i="29"/>
  <c r="G7" i="29" s="1"/>
  <c r="W7" i="29"/>
  <c r="V7" i="29"/>
  <c r="U7" i="29"/>
  <c r="X6" i="29"/>
  <c r="G6" i="29" s="1"/>
  <c r="W6" i="29"/>
  <c r="V6" i="29"/>
  <c r="U6" i="29"/>
  <c r="X5" i="29"/>
  <c r="G5" i="29" s="1"/>
  <c r="W5" i="29"/>
  <c r="V5" i="29"/>
  <c r="U5" i="29"/>
  <c r="X60" i="29" l="1"/>
  <c r="G60" i="29" s="1"/>
  <c r="G12" i="29"/>
  <c r="G13" i="29" s="1"/>
  <c r="G13" i="37" s="1"/>
  <c r="V60" i="29"/>
  <c r="G17" i="37"/>
  <c r="E17" i="29"/>
  <c r="E17" i="37" s="1"/>
  <c r="C19" i="29"/>
  <c r="C17" i="37"/>
  <c r="K26" i="29"/>
  <c r="J26" i="29"/>
  <c r="U60" i="29"/>
  <c r="W60" i="29"/>
  <c r="G19" i="29" l="1"/>
  <c r="G21" i="29" s="1"/>
  <c r="C21" i="29"/>
  <c r="C24" i="29" s="1"/>
  <c r="K19" i="29"/>
  <c r="J64" i="29" l="1"/>
  <c r="H29" i="29" l="1"/>
  <c r="G29" i="29"/>
  <c r="G30" i="29" s="1"/>
  <c r="D29" i="29"/>
  <c r="K18" i="29"/>
  <c r="B18" i="29" s="1"/>
  <c r="J9" i="29" l="1"/>
  <c r="J6" i="29"/>
  <c r="J8" i="29"/>
  <c r="J10" i="29"/>
  <c r="J11" i="29"/>
  <c r="J14" i="29"/>
  <c r="J15" i="29"/>
  <c r="J18" i="29"/>
  <c r="J20" i="29"/>
  <c r="J22" i="29"/>
  <c r="J23" i="29"/>
  <c r="J29" i="29"/>
  <c r="J32" i="29"/>
  <c r="J34" i="29"/>
  <c r="J35" i="29"/>
  <c r="J36" i="29"/>
  <c r="J37" i="29"/>
  <c r="J38" i="29"/>
  <c r="J39" i="29"/>
  <c r="J40" i="29"/>
  <c r="J41" i="29"/>
  <c r="J43" i="29"/>
  <c r="J44" i="29"/>
  <c r="J45" i="29"/>
  <c r="J49" i="29"/>
  <c r="J50" i="29"/>
  <c r="J53" i="29"/>
  <c r="J54" i="29"/>
  <c r="J57" i="29"/>
  <c r="J58" i="29"/>
  <c r="J59" i="29"/>
  <c r="J62" i="29"/>
  <c r="C11" i="37" l="1"/>
  <c r="D11" i="37"/>
  <c r="G11" i="37"/>
  <c r="AF11" i="29"/>
  <c r="AE11" i="29"/>
  <c r="B11" i="37" l="1"/>
  <c r="J56" i="29"/>
  <c r="J52" i="29"/>
  <c r="AE42" i="29"/>
  <c r="AG41" i="29" l="1"/>
  <c r="AQ52" i="29" l="1"/>
  <c r="AG52" i="29"/>
  <c r="AQ43" i="29"/>
  <c r="AQ41" i="29"/>
  <c r="AQ39" i="29"/>
  <c r="AG39" i="29"/>
  <c r="AG40" i="29"/>
  <c r="AH58" i="29" l="1"/>
  <c r="H58" i="29" s="1"/>
  <c r="AG58" i="29"/>
  <c r="AF58" i="29"/>
  <c r="AE58" i="29"/>
  <c r="AH56" i="29"/>
  <c r="H56" i="29" s="1"/>
  <c r="AG56" i="29"/>
  <c r="AF56" i="29"/>
  <c r="AE56" i="29"/>
  <c r="AH55" i="29"/>
  <c r="AG55" i="29"/>
  <c r="AF55" i="29"/>
  <c r="AE55" i="29"/>
  <c r="AH52" i="29"/>
  <c r="H52" i="29" s="1"/>
  <c r="AF52" i="29"/>
  <c r="AE52" i="29"/>
  <c r="AH51" i="29"/>
  <c r="AG51" i="29"/>
  <c r="AF51" i="29"/>
  <c r="AE51" i="29"/>
  <c r="AH48" i="29"/>
  <c r="AG48" i="29"/>
  <c r="AF48" i="29"/>
  <c r="AE48" i="29"/>
  <c r="AH47" i="29"/>
  <c r="AE47" i="29"/>
  <c r="AF47" i="29"/>
  <c r="AH45" i="29"/>
  <c r="H45" i="29" s="1"/>
  <c r="AG45" i="29"/>
  <c r="AF45" i="29"/>
  <c r="AE45" i="29"/>
  <c r="AH44" i="29"/>
  <c r="H44" i="29" s="1"/>
  <c r="AG44" i="29"/>
  <c r="AF44" i="29"/>
  <c r="AE44" i="29"/>
  <c r="AF42" i="29"/>
  <c r="AH41" i="29"/>
  <c r="H41" i="29" s="1"/>
  <c r="AF41" i="29"/>
  <c r="AE41" i="29"/>
  <c r="AH40" i="29"/>
  <c r="AF40" i="29"/>
  <c r="AE40" i="29"/>
  <c r="AH39" i="29"/>
  <c r="AF39" i="29"/>
  <c r="AE39" i="29"/>
  <c r="AH38" i="29"/>
  <c r="AG38" i="29"/>
  <c r="AF38" i="29"/>
  <c r="AE38" i="29"/>
  <c r="AH37" i="29"/>
  <c r="H37" i="29" s="1"/>
  <c r="AG37" i="29"/>
  <c r="AF37" i="29"/>
  <c r="AE37" i="29"/>
  <c r="AH33" i="29"/>
  <c r="AE33" i="29"/>
  <c r="AH32" i="29"/>
  <c r="H32" i="29" s="1"/>
  <c r="AG32" i="29"/>
  <c r="AF32" i="29"/>
  <c r="AE32" i="29"/>
  <c r="AH31" i="29"/>
  <c r="AE31" i="29"/>
  <c r="AH30" i="29"/>
  <c r="AE30" i="29"/>
  <c r="AF30" i="29"/>
  <c r="AH29" i="29"/>
  <c r="AF29" i="29"/>
  <c r="AH26" i="29"/>
  <c r="H26" i="29" s="1"/>
  <c r="AG26" i="29"/>
  <c r="AF26" i="29"/>
  <c r="AE26" i="29"/>
  <c r="AH25" i="29"/>
  <c r="AE25" i="29"/>
  <c r="AH24" i="29"/>
  <c r="AE24" i="29"/>
  <c r="AH23" i="29"/>
  <c r="H23" i="29" s="1"/>
  <c r="AG23" i="29"/>
  <c r="AF23" i="29"/>
  <c r="AE23" i="29"/>
  <c r="AH22" i="29"/>
  <c r="H22" i="29" s="1"/>
  <c r="AG22" i="29"/>
  <c r="AF22" i="29"/>
  <c r="AE22" i="29"/>
  <c r="AH21" i="29"/>
  <c r="AE21" i="29"/>
  <c r="AH20" i="29"/>
  <c r="H20" i="29" s="1"/>
  <c r="AG20" i="29"/>
  <c r="AF20" i="29"/>
  <c r="AE20" i="29"/>
  <c r="AH19" i="29"/>
  <c r="AE19" i="29"/>
  <c r="AG19" i="29"/>
  <c r="AH18" i="29"/>
  <c r="H18" i="29" s="1"/>
  <c r="AG18" i="29"/>
  <c r="AF18" i="29"/>
  <c r="AE18" i="29"/>
  <c r="AH15" i="29"/>
  <c r="H15" i="29" s="1"/>
  <c r="AG15" i="29"/>
  <c r="AF15" i="29"/>
  <c r="AE15" i="29"/>
  <c r="AH12" i="29"/>
  <c r="AE12" i="29"/>
  <c r="AH10" i="29"/>
  <c r="H10" i="29" s="1"/>
  <c r="AG10" i="29"/>
  <c r="AF10" i="29"/>
  <c r="AE10" i="29"/>
  <c r="AH9" i="29"/>
  <c r="H9" i="29" s="1"/>
  <c r="AG9" i="29"/>
  <c r="AF9" i="29"/>
  <c r="AE9" i="29"/>
  <c r="AH8" i="29"/>
  <c r="H8" i="29" s="1"/>
  <c r="AG8" i="29"/>
  <c r="AF8" i="29"/>
  <c r="AE8" i="29"/>
  <c r="AH7" i="29"/>
  <c r="H7" i="29" s="1"/>
  <c r="AE7" i="29"/>
  <c r="AH6" i="29"/>
  <c r="H6" i="29" s="1"/>
  <c r="AG6" i="29"/>
  <c r="AF6" i="29"/>
  <c r="AE6" i="29"/>
  <c r="AH5" i="29"/>
  <c r="H5" i="29" s="1"/>
  <c r="AF5" i="29"/>
  <c r="AE5" i="29"/>
  <c r="AH3" i="29"/>
  <c r="H3" i="29" s="1"/>
  <c r="AG3" i="29"/>
  <c r="AF3" i="29"/>
  <c r="AE3" i="29"/>
  <c r="H17" i="29" l="1"/>
  <c r="H19" i="29" s="1"/>
  <c r="H30" i="29"/>
  <c r="C60" i="37"/>
  <c r="J60" i="29"/>
  <c r="E22" i="29"/>
  <c r="AH60" i="29"/>
  <c r="H60" i="29" s="1"/>
  <c r="AE60" i="29"/>
  <c r="AF19" i="29"/>
  <c r="AG12" i="29"/>
  <c r="AF12" i="29"/>
  <c r="AG7" i="29"/>
  <c r="H12" i="29" s="1"/>
  <c r="AG30" i="29"/>
  <c r="AG47" i="29"/>
  <c r="AF7" i="29"/>
  <c r="H17" i="37" l="1"/>
  <c r="H13" i="29"/>
  <c r="H13" i="37" s="1"/>
  <c r="G24" i="29"/>
  <c r="G25" i="29" s="1"/>
  <c r="G47" i="29"/>
  <c r="AF21" i="29"/>
  <c r="AG21" i="29"/>
  <c r="G31" i="29" l="1"/>
  <c r="G33" i="29" s="1"/>
  <c r="G48" i="29" s="1"/>
  <c r="AF24" i="29"/>
  <c r="AG24" i="29"/>
  <c r="G51" i="29" l="1"/>
  <c r="G55" i="29"/>
  <c r="AF25" i="29"/>
  <c r="AF60" i="29" s="1"/>
  <c r="AG25" i="29"/>
  <c r="AG60" i="29" s="1"/>
  <c r="AG31" i="29" l="1"/>
  <c r="AF31" i="29"/>
  <c r="AG33" i="29" l="1"/>
  <c r="AF33" i="29"/>
  <c r="AY29" i="29" l="1"/>
  <c r="K6" i="29" l="1"/>
  <c r="E23" i="29" l="1"/>
  <c r="E23" i="37" s="1"/>
  <c r="BB58" i="29" l="1"/>
  <c r="BA58" i="29"/>
  <c r="BB56" i="29"/>
  <c r="BB55" i="29"/>
  <c r="BA55" i="29"/>
  <c r="BA52" i="29"/>
  <c r="BA51" i="29"/>
  <c r="BB48" i="29"/>
  <c r="BA48" i="29"/>
  <c r="BB47" i="29"/>
  <c r="BA47" i="29"/>
  <c r="BB45" i="29"/>
  <c r="BA45" i="29"/>
  <c r="BB44" i="29"/>
  <c r="BA44" i="29"/>
  <c r="BB41" i="29"/>
  <c r="BB40" i="29"/>
  <c r="BA40" i="29"/>
  <c r="BB39" i="29"/>
  <c r="BB38" i="29"/>
  <c r="BA38" i="29"/>
  <c r="BB37" i="29"/>
  <c r="BA37" i="29"/>
  <c r="BB32" i="29"/>
  <c r="BA32" i="29"/>
  <c r="BB30" i="29"/>
  <c r="BB29" i="29"/>
  <c r="BA29" i="29"/>
  <c r="BB26" i="29"/>
  <c r="BA26" i="29"/>
  <c r="BB23" i="29"/>
  <c r="BA23" i="29"/>
  <c r="BB22" i="29"/>
  <c r="BA22" i="29"/>
  <c r="BB20" i="29"/>
  <c r="BA20" i="29"/>
  <c r="BB18" i="29"/>
  <c r="BA18" i="29"/>
  <c r="BB15" i="29"/>
  <c r="BA15" i="29"/>
  <c r="BB9" i="29"/>
  <c r="BA9" i="29"/>
  <c r="BB8" i="29"/>
  <c r="BA8" i="29"/>
  <c r="BB6" i="29"/>
  <c r="BA6" i="29"/>
  <c r="BB5" i="29"/>
  <c r="BA5" i="29"/>
  <c r="BB7" i="29" l="1"/>
  <c r="BB19" i="29"/>
  <c r="BB21" i="29" l="1"/>
  <c r="BB24" i="29" l="1"/>
  <c r="AQ42" i="29" l="1"/>
  <c r="J42" i="29" l="1"/>
  <c r="J30" i="29" l="1"/>
  <c r="K37" i="29"/>
  <c r="B37" i="29" s="1"/>
  <c r="K58" i="29" l="1"/>
  <c r="B58" i="29" s="1"/>
  <c r="B58" i="37" s="1"/>
  <c r="B56" i="29"/>
  <c r="C40" i="37"/>
  <c r="B44" i="29"/>
  <c r="B45" i="29"/>
  <c r="B45" i="37" s="1"/>
  <c r="K39" i="29"/>
  <c r="D30" i="29"/>
  <c r="D30" i="37" s="1"/>
  <c r="D7" i="29"/>
  <c r="D21" i="29"/>
  <c r="D42" i="29"/>
  <c r="D46" i="29"/>
  <c r="B6" i="29"/>
  <c r="K8" i="29"/>
  <c r="B8" i="29" s="1"/>
  <c r="K9" i="29"/>
  <c r="B9" i="29" s="1"/>
  <c r="B15" i="29"/>
  <c r="K22" i="29"/>
  <c r="B22" i="29" s="1"/>
  <c r="K23" i="29"/>
  <c r="B23" i="29" s="1"/>
  <c r="K29" i="29"/>
  <c r="N30" i="29"/>
  <c r="O30" i="29" s="1"/>
  <c r="K38" i="29"/>
  <c r="K49" i="29"/>
  <c r="K50" i="29"/>
  <c r="M51" i="29"/>
  <c r="N51" i="29"/>
  <c r="O51" i="29" s="1"/>
  <c r="K52" i="29"/>
  <c r="B52" i="29" s="1"/>
  <c r="M52" i="29"/>
  <c r="K53" i="29"/>
  <c r="K54" i="29"/>
  <c r="M55" i="29"/>
  <c r="M56" i="29"/>
  <c r="K57" i="29"/>
  <c r="M58" i="29"/>
  <c r="M60" i="29"/>
  <c r="AR52" i="29"/>
  <c r="AR51" i="29"/>
  <c r="AR47" i="29"/>
  <c r="AQ51" i="29"/>
  <c r="BA30" i="29"/>
  <c r="AQ30" i="29"/>
  <c r="BA7" i="29"/>
  <c r="AQ12" i="29"/>
  <c r="AO48" i="29"/>
  <c r="AO21" i="29"/>
  <c r="AY5" i="29"/>
  <c r="AZ58" i="29"/>
  <c r="AY58" i="29"/>
  <c r="AZ56" i="29"/>
  <c r="AY56" i="29"/>
  <c r="AZ55" i="29"/>
  <c r="AY55" i="29"/>
  <c r="AZ52" i="29"/>
  <c r="AY52" i="29"/>
  <c r="AZ51" i="29"/>
  <c r="AY51" i="29"/>
  <c r="AZ48" i="29"/>
  <c r="AZ47" i="29"/>
  <c r="AY47" i="29"/>
  <c r="AZ45" i="29"/>
  <c r="AY45" i="29"/>
  <c r="AZ44" i="29"/>
  <c r="AY44" i="29"/>
  <c r="AZ42" i="29"/>
  <c r="AZ41" i="29"/>
  <c r="AY41" i="29"/>
  <c r="AZ40" i="29"/>
  <c r="AY40" i="29"/>
  <c r="AZ39" i="29"/>
  <c r="AY39" i="29"/>
  <c r="AZ38" i="29"/>
  <c r="AY38" i="29"/>
  <c r="AZ37" i="29"/>
  <c r="AY37" i="29"/>
  <c r="AZ32" i="29"/>
  <c r="AY32" i="29"/>
  <c r="AZ29" i="29"/>
  <c r="AZ26" i="29"/>
  <c r="AY26" i="29"/>
  <c r="AZ23" i="29"/>
  <c r="AY23" i="29"/>
  <c r="AZ22" i="29"/>
  <c r="AY22" i="29"/>
  <c r="AZ20" i="29"/>
  <c r="AY20" i="29"/>
  <c r="AZ18" i="29"/>
  <c r="AY18" i="29"/>
  <c r="AZ15" i="29"/>
  <c r="AY15" i="29"/>
  <c r="AZ10" i="29"/>
  <c r="AY10" i="29"/>
  <c r="AZ9" i="29"/>
  <c r="AY9" i="29"/>
  <c r="AZ8" i="29"/>
  <c r="AY8" i="29"/>
  <c r="AZ6" i="29"/>
  <c r="AY6" i="29"/>
  <c r="AZ5" i="29"/>
  <c r="AO5" i="29"/>
  <c r="G29" i="37"/>
  <c r="G9" i="37"/>
  <c r="G8" i="37"/>
  <c r="G58" i="37"/>
  <c r="G56" i="37"/>
  <c r="G44" i="37"/>
  <c r="G41" i="37"/>
  <c r="G32" i="37"/>
  <c r="G26" i="37"/>
  <c r="G23" i="37"/>
  <c r="G22" i="37"/>
  <c r="G20" i="37"/>
  <c r="G18" i="37"/>
  <c r="G10" i="37"/>
  <c r="G6" i="37"/>
  <c r="G5" i="37"/>
  <c r="G15" i="37"/>
  <c r="AR29" i="29"/>
  <c r="AP42" i="29"/>
  <c r="AP29" i="29"/>
  <c r="H29" i="37" s="1"/>
  <c r="AQ45" i="29"/>
  <c r="D29" i="37"/>
  <c r="AR25" i="29"/>
  <c r="AO56" i="29"/>
  <c r="AP37" i="29"/>
  <c r="AR40" i="29"/>
  <c r="AO41" i="29"/>
  <c r="AP41" i="29"/>
  <c r="H41" i="37" s="1"/>
  <c r="AQ40" i="29"/>
  <c r="AO40" i="29"/>
  <c r="AR41" i="29"/>
  <c r="AP56" i="29"/>
  <c r="AP52" i="29"/>
  <c r="AR45" i="29"/>
  <c r="D41" i="37"/>
  <c r="D39" i="37"/>
  <c r="D37" i="37"/>
  <c r="AO3" i="29"/>
  <c r="AO39" i="29"/>
  <c r="H39" i="37" s="1"/>
  <c r="AO44" i="29"/>
  <c r="AP44" i="29"/>
  <c r="AO52" i="29"/>
  <c r="AO47" i="29"/>
  <c r="AO51" i="29"/>
  <c r="AP47" i="29"/>
  <c r="AO45" i="29"/>
  <c r="AO37" i="29"/>
  <c r="H42" i="29" s="1"/>
  <c r="AP58" i="29"/>
  <c r="G52" i="37"/>
  <c r="C52" i="37"/>
  <c r="AP55" i="29"/>
  <c r="AP51" i="29"/>
  <c r="AP48" i="29"/>
  <c r="AQ47" i="29"/>
  <c r="AP5" i="29"/>
  <c r="H5" i="37" s="1"/>
  <c r="AQ48" i="29"/>
  <c r="D52" i="37"/>
  <c r="I3" i="37"/>
  <c r="I28" i="37" s="1"/>
  <c r="J28" i="37" s="1"/>
  <c r="AR48" i="29"/>
  <c r="AO7" i="29"/>
  <c r="A66" i="37"/>
  <c r="C58" i="37"/>
  <c r="D58" i="37"/>
  <c r="D10" i="37"/>
  <c r="AP45" i="29"/>
  <c r="H45" i="37" s="1"/>
  <c r="AP40" i="29"/>
  <c r="AP39" i="29"/>
  <c r="AP32" i="29"/>
  <c r="AP26" i="29"/>
  <c r="AP23" i="29"/>
  <c r="AP22" i="29"/>
  <c r="AP20" i="29"/>
  <c r="AP18" i="29"/>
  <c r="AP15" i="29"/>
  <c r="AP10" i="29"/>
  <c r="AP9" i="29"/>
  <c r="AP8" i="29"/>
  <c r="AP6" i="29"/>
  <c r="AQ56" i="29"/>
  <c r="AQ58" i="29"/>
  <c r="AQ44" i="29"/>
  <c r="AQ37" i="29"/>
  <c r="AP3" i="29"/>
  <c r="BA3" i="29"/>
  <c r="D56" i="37"/>
  <c r="AQ3" i="29"/>
  <c r="AR3" i="29"/>
  <c r="G3" i="37" s="1"/>
  <c r="AY3" i="29"/>
  <c r="AZ3" i="29"/>
  <c r="BB3" i="29"/>
  <c r="AO6" i="29"/>
  <c r="D6" i="37"/>
  <c r="AO8" i="29"/>
  <c r="D8" i="37"/>
  <c r="AO9" i="29"/>
  <c r="D9" i="37"/>
  <c r="AO10" i="29"/>
  <c r="AO15" i="29"/>
  <c r="AO18" i="29"/>
  <c r="D18" i="37"/>
  <c r="AO20" i="29"/>
  <c r="D20" i="37"/>
  <c r="AO22" i="29"/>
  <c r="D22" i="37"/>
  <c r="AO23" i="29"/>
  <c r="D23" i="37"/>
  <c r="AO26" i="29"/>
  <c r="AO32" i="29"/>
  <c r="D32" i="37"/>
  <c r="AO38" i="29"/>
  <c r="AP38" i="29"/>
  <c r="AQ38" i="29"/>
  <c r="AR38" i="29"/>
  <c r="AR39" i="29"/>
  <c r="AR44" i="29"/>
  <c r="AR56" i="29"/>
  <c r="AO58" i="29"/>
  <c r="AR58" i="29"/>
  <c r="AR37" i="29"/>
  <c r="D15" i="37"/>
  <c r="AO30" i="29"/>
  <c r="AO19" i="29"/>
  <c r="D26" i="37"/>
  <c r="C44" i="37"/>
  <c r="AO55" i="29"/>
  <c r="AR55" i="29"/>
  <c r="AQ55" i="29"/>
  <c r="G45" i="37"/>
  <c r="D44" i="37"/>
  <c r="D5" i="37"/>
  <c r="D45" i="37"/>
  <c r="AR22" i="29"/>
  <c r="AR6" i="29"/>
  <c r="AR15" i="29"/>
  <c r="AR26" i="29"/>
  <c r="AR9" i="29"/>
  <c r="AR10" i="29"/>
  <c r="AR21" i="29"/>
  <c r="AR19" i="29"/>
  <c r="AR24" i="29"/>
  <c r="AR7" i="29"/>
  <c r="AR23" i="29"/>
  <c r="AR20" i="29"/>
  <c r="AR5" i="29"/>
  <c r="AR31" i="29"/>
  <c r="AR33" i="29"/>
  <c r="AR30" i="29"/>
  <c r="AR12" i="29"/>
  <c r="AR8" i="29"/>
  <c r="AR18" i="29"/>
  <c r="AR32" i="29"/>
  <c r="AQ8" i="29"/>
  <c r="C8" i="37"/>
  <c r="AQ6" i="29"/>
  <c r="AQ18" i="29"/>
  <c r="AQ23" i="29"/>
  <c r="C23" i="37"/>
  <c r="AQ9" i="29"/>
  <c r="AQ22" i="29"/>
  <c r="E22" i="37"/>
  <c r="AQ10" i="29"/>
  <c r="AQ20" i="29"/>
  <c r="AQ26" i="29"/>
  <c r="AQ15" i="29"/>
  <c r="H15" i="37" s="1"/>
  <c r="E15" i="29"/>
  <c r="E15" i="37" s="1"/>
  <c r="AQ32" i="29"/>
  <c r="C32" i="37"/>
  <c r="AQ5" i="29"/>
  <c r="C26" i="37"/>
  <c r="E6" i="29"/>
  <c r="E6" i="37" s="1"/>
  <c r="E18" i="29"/>
  <c r="E18" i="37" s="1"/>
  <c r="C15" i="37"/>
  <c r="C22" i="37"/>
  <c r="C6" i="37"/>
  <c r="C9" i="37"/>
  <c r="E9" i="29"/>
  <c r="E9" i="37" s="1"/>
  <c r="E8" i="29"/>
  <c r="E8" i="37" s="1"/>
  <c r="E32" i="29"/>
  <c r="E32" i="37" s="1"/>
  <c r="I58" i="37" l="1"/>
  <c r="J58" i="37" s="1"/>
  <c r="B17" i="29"/>
  <c r="D7" i="37"/>
  <c r="D12" i="29"/>
  <c r="I38" i="37"/>
  <c r="J38" i="37" s="1"/>
  <c r="I16" i="37"/>
  <c r="J16" i="37" s="1"/>
  <c r="H52" i="37"/>
  <c r="H9" i="37"/>
  <c r="H58" i="37"/>
  <c r="H44" i="37"/>
  <c r="H46" i="37" s="1"/>
  <c r="J19" i="29"/>
  <c r="C47" i="29"/>
  <c r="J46" i="29"/>
  <c r="H56" i="37"/>
  <c r="H20" i="37"/>
  <c r="H6" i="37"/>
  <c r="H22" i="37"/>
  <c r="H23" i="37"/>
  <c r="H8" i="37"/>
  <c r="H46" i="29"/>
  <c r="H21" i="29"/>
  <c r="H24" i="29" s="1"/>
  <c r="H26" i="37"/>
  <c r="H18" i="37"/>
  <c r="H32" i="37"/>
  <c r="H37" i="37"/>
  <c r="H42" i="37" s="1"/>
  <c r="AQ7" i="29"/>
  <c r="AY12" i="29"/>
  <c r="AY30" i="29"/>
  <c r="AY7" i="29"/>
  <c r="AZ12" i="29"/>
  <c r="H10" i="37"/>
  <c r="BA10" i="29"/>
  <c r="BB10" i="29"/>
  <c r="BA21" i="29"/>
  <c r="BA19" i="29"/>
  <c r="AR60" i="29"/>
  <c r="AZ30" i="29"/>
  <c r="AP30" i="29"/>
  <c r="AQ19" i="29"/>
  <c r="AP19" i="29"/>
  <c r="AP7" i="29"/>
  <c r="AZ19" i="29"/>
  <c r="C46" i="37"/>
  <c r="H3" i="37"/>
  <c r="AY21" i="29"/>
  <c r="AO12" i="29"/>
  <c r="AP12" i="29"/>
  <c r="AQ21" i="29"/>
  <c r="AP21" i="29"/>
  <c r="AZ7" i="29"/>
  <c r="I39" i="37"/>
  <c r="D46" i="37"/>
  <c r="C3" i="37"/>
  <c r="AY19" i="29"/>
  <c r="B15" i="37"/>
  <c r="I15" i="37" s="1"/>
  <c r="J15" i="37" s="1"/>
  <c r="B8" i="37"/>
  <c r="I8" i="37" s="1"/>
  <c r="J8" i="37" s="1"/>
  <c r="B22" i="37"/>
  <c r="I22" i="37" s="1"/>
  <c r="J22" i="37" s="1"/>
  <c r="B23" i="37"/>
  <c r="I23" i="37" s="1"/>
  <c r="J23" i="37" s="1"/>
  <c r="B9" i="37"/>
  <c r="I9" i="37" s="1"/>
  <c r="J9" i="37" s="1"/>
  <c r="D47" i="29"/>
  <c r="D42" i="37"/>
  <c r="D24" i="29"/>
  <c r="D21" i="37"/>
  <c r="D19" i="37"/>
  <c r="E19" i="29"/>
  <c r="E19" i="37" s="1"/>
  <c r="E29" i="37"/>
  <c r="B29" i="37"/>
  <c r="C29" i="37"/>
  <c r="C39" i="37"/>
  <c r="K40" i="29"/>
  <c r="I40" i="37" s="1"/>
  <c r="J40" i="37" s="1"/>
  <c r="B44" i="37"/>
  <c r="B46" i="29"/>
  <c r="K46" i="29" s="1"/>
  <c r="B52" i="37"/>
  <c r="I52" i="37" s="1"/>
  <c r="J52" i="37" s="1"/>
  <c r="I45" i="37"/>
  <c r="J45" i="37" s="1"/>
  <c r="B56" i="37"/>
  <c r="I56" i="37" s="1"/>
  <c r="C37" i="37"/>
  <c r="C56" i="37"/>
  <c r="K41" i="29"/>
  <c r="B41" i="29" s="1"/>
  <c r="C41" i="37"/>
  <c r="B5" i="37"/>
  <c r="I5" i="37" s="1"/>
  <c r="B18" i="37"/>
  <c r="I18" i="37" s="1"/>
  <c r="C19" i="37"/>
  <c r="C20" i="37"/>
  <c r="B10" i="29"/>
  <c r="C7" i="29"/>
  <c r="C12" i="29" s="1"/>
  <c r="C13" i="29" s="1"/>
  <c r="E5" i="29"/>
  <c r="E5" i="37" s="1"/>
  <c r="C10" i="37"/>
  <c r="K20" i="29"/>
  <c r="B20" i="29" s="1"/>
  <c r="E10" i="29"/>
  <c r="E10" i="37" s="1"/>
  <c r="C5" i="37"/>
  <c r="C18" i="37"/>
  <c r="E20" i="29"/>
  <c r="E20" i="37" s="1"/>
  <c r="E26" i="29"/>
  <c r="E26" i="37" s="1"/>
  <c r="G37" i="37"/>
  <c r="G42" i="37" s="1"/>
  <c r="G46" i="37"/>
  <c r="G12" i="37"/>
  <c r="J56" i="37" l="1"/>
  <c r="B17" i="37"/>
  <c r="B19" i="29"/>
  <c r="D13" i="29"/>
  <c r="D13" i="37" s="1"/>
  <c r="C13" i="37"/>
  <c r="K13" i="29"/>
  <c r="B13" i="29" s="1"/>
  <c r="J21" i="29"/>
  <c r="C21" i="37"/>
  <c r="H19" i="37"/>
  <c r="E21" i="29"/>
  <c r="E21" i="37" s="1"/>
  <c r="C24" i="37"/>
  <c r="J47" i="29"/>
  <c r="K47" i="29"/>
  <c r="J7" i="29"/>
  <c r="H21" i="37"/>
  <c r="H47" i="29"/>
  <c r="H47" i="37"/>
  <c r="H12" i="37"/>
  <c r="H7" i="37"/>
  <c r="H30" i="37"/>
  <c r="AZ21" i="29"/>
  <c r="BA24" i="29"/>
  <c r="BB12" i="29"/>
  <c r="BA12" i="29"/>
  <c r="J5" i="37"/>
  <c r="G19" i="37"/>
  <c r="G7" i="37"/>
  <c r="B7" i="29"/>
  <c r="B6" i="37"/>
  <c r="I6" i="37" s="1"/>
  <c r="J6" i="37" s="1"/>
  <c r="AY24" i="29"/>
  <c r="D47" i="37"/>
  <c r="D3" i="37"/>
  <c r="AP24" i="29"/>
  <c r="AO24" i="29"/>
  <c r="J39" i="37"/>
  <c r="AY25" i="29"/>
  <c r="AY60" i="29" s="1"/>
  <c r="AQ24" i="29"/>
  <c r="D60" i="37"/>
  <c r="B20" i="37"/>
  <c r="I20" i="37" s="1"/>
  <c r="J20" i="37" s="1"/>
  <c r="D12" i="37"/>
  <c r="D25" i="29"/>
  <c r="D24" i="37"/>
  <c r="H24" i="37"/>
  <c r="C42" i="37"/>
  <c r="C47" i="37" s="1"/>
  <c r="B46" i="37"/>
  <c r="I44" i="37"/>
  <c r="J44" i="37" s="1"/>
  <c r="B42" i="29"/>
  <c r="B37" i="37"/>
  <c r="B41" i="37"/>
  <c r="C30" i="37"/>
  <c r="E30" i="29"/>
  <c r="E30" i="37" s="1"/>
  <c r="J18" i="37"/>
  <c r="C7" i="37"/>
  <c r="E7" i="29"/>
  <c r="E7" i="37" s="1"/>
  <c r="G47" i="37"/>
  <c r="G30" i="37"/>
  <c r="E13" i="29" l="1"/>
  <c r="E13" i="37" s="1"/>
  <c r="B19" i="37"/>
  <c r="I19" i="37" s="1"/>
  <c r="J19" i="37" s="1"/>
  <c r="B21" i="29"/>
  <c r="B21" i="37" s="1"/>
  <c r="I21" i="37" s="1"/>
  <c r="J21" i="37" s="1"/>
  <c r="K7" i="29"/>
  <c r="B13" i="37"/>
  <c r="K42" i="29"/>
  <c r="J12" i="29"/>
  <c r="J24" i="29"/>
  <c r="C25" i="29"/>
  <c r="E24" i="29"/>
  <c r="E24" i="37" s="1"/>
  <c r="E12" i="29"/>
  <c r="E12" i="37" s="1"/>
  <c r="B12" i="29"/>
  <c r="H25" i="29"/>
  <c r="AZ25" i="29"/>
  <c r="AZ60" i="29" s="1"/>
  <c r="AZ24" i="29"/>
  <c r="BB25" i="29"/>
  <c r="BB60" i="29" s="1"/>
  <c r="K60" i="29"/>
  <c r="B47" i="29"/>
  <c r="B7" i="37"/>
  <c r="I7" i="37"/>
  <c r="J7" i="37"/>
  <c r="I27" i="37"/>
  <c r="J27" i="37" s="1"/>
  <c r="G21" i="37"/>
  <c r="AQ25" i="29"/>
  <c r="AQ60" i="29" s="1"/>
  <c r="AP25" i="29"/>
  <c r="AP60" i="29" s="1"/>
  <c r="AO25" i="29"/>
  <c r="AO60" i="29" s="1"/>
  <c r="AY31" i="29"/>
  <c r="B10" i="37"/>
  <c r="I10" i="37" s="1"/>
  <c r="J10" i="37" s="1"/>
  <c r="D31" i="29"/>
  <c r="D25" i="37"/>
  <c r="I37" i="37"/>
  <c r="J37" i="37" s="1"/>
  <c r="B42" i="37"/>
  <c r="B47" i="37" s="1"/>
  <c r="C12" i="37"/>
  <c r="G24" i="37"/>
  <c r="I47" i="37" l="1"/>
  <c r="J47" i="37" s="1"/>
  <c r="K21" i="29"/>
  <c r="B24" i="29"/>
  <c r="H31" i="29"/>
  <c r="H33" i="29" s="1"/>
  <c r="J25" i="29"/>
  <c r="H25" i="37"/>
  <c r="BA25" i="29"/>
  <c r="BA60" i="29" s="1"/>
  <c r="H60" i="37" s="1"/>
  <c r="BA31" i="29"/>
  <c r="BB33" i="29"/>
  <c r="BB31" i="29"/>
  <c r="G55" i="37"/>
  <c r="B12" i="37"/>
  <c r="I12" i="37" s="1"/>
  <c r="J12" i="37" s="1"/>
  <c r="G60" i="37"/>
  <c r="AQ31" i="29"/>
  <c r="AO31" i="29"/>
  <c r="AP31" i="29"/>
  <c r="K12" i="29"/>
  <c r="D33" i="29"/>
  <c r="D31" i="37"/>
  <c r="C25" i="37"/>
  <c r="E25" i="29"/>
  <c r="E25" i="37" s="1"/>
  <c r="C31" i="29"/>
  <c r="J31" i="29" s="1"/>
  <c r="G25" i="37"/>
  <c r="G31" i="37"/>
  <c r="K24" i="29" l="1"/>
  <c r="B24" i="37"/>
  <c r="I24" i="37" s="1"/>
  <c r="J24" i="37" s="1"/>
  <c r="B25" i="29"/>
  <c r="H48" i="29"/>
  <c r="H55" i="29"/>
  <c r="H55" i="37" s="1"/>
  <c r="H31" i="37"/>
  <c r="H51" i="29"/>
  <c r="BA33" i="29"/>
  <c r="AZ31" i="29"/>
  <c r="D55" i="29"/>
  <c r="D55" i="37" s="1"/>
  <c r="AQ33" i="29"/>
  <c r="AO33" i="29"/>
  <c r="AP33" i="29"/>
  <c r="AY33" i="29"/>
  <c r="D51" i="29"/>
  <c r="D48" i="29"/>
  <c r="D33" i="37"/>
  <c r="D48" i="37" s="1"/>
  <c r="H33" i="37"/>
  <c r="E31" i="29"/>
  <c r="E31" i="37" s="1"/>
  <c r="C33" i="29"/>
  <c r="C55" i="29" s="1"/>
  <c r="K55" i="29" s="1"/>
  <c r="C31" i="37"/>
  <c r="B25" i="37" l="1"/>
  <c r="K25" i="29"/>
  <c r="C48" i="29"/>
  <c r="J55" i="29"/>
  <c r="C51" i="29"/>
  <c r="J33" i="29"/>
  <c r="AZ33" i="29"/>
  <c r="G33" i="37"/>
  <c r="G48" i="37" s="1"/>
  <c r="G51" i="37"/>
  <c r="D51" i="37"/>
  <c r="H51" i="37"/>
  <c r="H48" i="37"/>
  <c r="C33" i="37"/>
  <c r="C48" i="37" s="1"/>
  <c r="E33" i="29"/>
  <c r="E33" i="37" s="1"/>
  <c r="I25" i="37" l="1"/>
  <c r="J25" i="37" s="1"/>
  <c r="J51" i="29"/>
  <c r="K51" i="29"/>
  <c r="B51" i="29" s="1"/>
  <c r="J48" i="29"/>
  <c r="B55" i="29"/>
  <c r="C55" i="37"/>
  <c r="C51" i="37"/>
  <c r="B51" i="37" l="1"/>
  <c r="I51" i="37" s="1"/>
  <c r="J51" i="37" s="1"/>
  <c r="B55" i="37"/>
  <c r="I55" i="37" s="1"/>
  <c r="J55" i="37" s="1"/>
  <c r="B26" i="29" l="1"/>
  <c r="B26" i="37" l="1"/>
  <c r="B30" i="37" s="1"/>
  <c r="B31" i="37" s="1"/>
  <c r="B30" i="29"/>
  <c r="B31" i="29" s="1"/>
  <c r="I26" i="37" l="1"/>
  <c r="J26" i="37" s="1"/>
  <c r="K30" i="29"/>
  <c r="I31" i="37"/>
  <c r="J31" i="37" s="1"/>
  <c r="I30" i="37"/>
  <c r="J30" i="37" s="1"/>
  <c r="K31" i="29" l="1"/>
  <c r="B32" i="29" l="1"/>
  <c r="B32" i="37" l="1"/>
  <c r="I32" i="37" s="1"/>
  <c r="J32" i="37" s="1"/>
  <c r="B33" i="29"/>
  <c r="B48" i="29" l="1"/>
  <c r="K48" i="29" s="1"/>
  <c r="B33" i="37"/>
  <c r="I33" i="37" s="1"/>
  <c r="J33" i="37" s="1"/>
  <c r="K33" i="29"/>
  <c r="N42" i="29"/>
  <c r="O42" i="29" s="1"/>
  <c r="N47" i="29" l="1"/>
  <c r="O47" i="29" s="1"/>
  <c r="B48" i="37"/>
  <c r="N48" i="29" l="1"/>
  <c r="O48" i="29" s="1"/>
  <c r="N55" i="29" l="1"/>
  <c r="O55"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Malmrud Annika</author>
    <author>Dahlgren Cecilia</author>
    <author>vjozts</author>
    <author>mbeht5</author>
  </authors>
  <commentList>
    <comment ref="AM2" authorId="0" shapeId="0" xr:uid="{00000000-0006-0000-0200-000001000000}">
      <text>
        <r>
          <rPr>
            <b/>
            <sz val="9"/>
            <color indexed="81"/>
            <rFont val="Tahoma"/>
            <family val="2"/>
          </rPr>
          <t>Malmrud Annika:</t>
        </r>
        <r>
          <rPr>
            <sz val="9"/>
            <color indexed="81"/>
            <rFont val="Tahoma"/>
            <family val="2"/>
          </rPr>
          <t xml:space="preserve">
Restated
</t>
        </r>
      </text>
    </comment>
    <comment ref="Z5" authorId="1" shapeId="0" xr:uid="{00000000-0006-0000-0200-000002000000}">
      <text>
        <r>
          <rPr>
            <b/>
            <sz val="9"/>
            <color indexed="81"/>
            <rFont val="Tahoma"/>
            <family val="2"/>
          </rPr>
          <t>Dahlgren Cecilia:</t>
        </r>
        <r>
          <rPr>
            <sz val="9"/>
            <color indexed="81"/>
            <rFont val="Tahoma"/>
            <family val="2"/>
          </rPr>
          <t xml:space="preserve">
119713</t>
        </r>
      </text>
    </comment>
    <comment ref="AA5" authorId="1" shapeId="0" xr:uid="{00000000-0006-0000-0200-000003000000}">
      <text>
        <r>
          <rPr>
            <b/>
            <sz val="9"/>
            <color indexed="81"/>
            <rFont val="Tahoma"/>
            <family val="2"/>
          </rPr>
          <t>Dahlgren Cecilia:</t>
        </r>
        <r>
          <rPr>
            <sz val="9"/>
            <color indexed="81"/>
            <rFont val="Tahoma"/>
            <family val="2"/>
          </rPr>
          <t xml:space="preserve">
86403</t>
        </r>
      </text>
    </comment>
    <comment ref="AB5" authorId="1" shapeId="0" xr:uid="{00000000-0006-0000-0200-000004000000}">
      <text>
        <r>
          <rPr>
            <b/>
            <sz val="9"/>
            <color indexed="81"/>
            <rFont val="Tahoma"/>
            <family val="2"/>
          </rPr>
          <t>Dahlgren Cecilia:</t>
        </r>
        <r>
          <rPr>
            <sz val="9"/>
            <color indexed="81"/>
            <rFont val="Tahoma"/>
            <family val="2"/>
          </rPr>
          <t xml:space="preserve">
58738
</t>
        </r>
      </text>
    </comment>
    <comment ref="AC5" authorId="1" shapeId="0" xr:uid="{00000000-0006-0000-0200-000005000000}">
      <text>
        <r>
          <rPr>
            <b/>
            <sz val="9"/>
            <color indexed="81"/>
            <rFont val="Tahoma"/>
            <family val="2"/>
          </rPr>
          <t>Dahlgren Cecilia:</t>
        </r>
        <r>
          <rPr>
            <sz val="9"/>
            <color indexed="81"/>
            <rFont val="Tahoma"/>
            <family val="2"/>
          </rPr>
          <t xml:space="preserve">
28411
</t>
        </r>
      </text>
    </comment>
    <comment ref="Z6" authorId="1" shapeId="0" xr:uid="{00000000-0006-0000-0200-000006000000}">
      <text>
        <r>
          <rPr>
            <b/>
            <sz val="9"/>
            <color indexed="81"/>
            <rFont val="Tahoma"/>
            <family val="2"/>
          </rPr>
          <t>Dahlgren Cecilia:</t>
        </r>
        <r>
          <rPr>
            <sz val="9"/>
            <color indexed="81"/>
            <rFont val="Tahoma"/>
            <family val="2"/>
          </rPr>
          <t xml:space="preserve">
-90238</t>
        </r>
      </text>
    </comment>
    <comment ref="AA6" authorId="1" shapeId="0" xr:uid="{00000000-0006-0000-0200-000007000000}">
      <text>
        <r>
          <rPr>
            <b/>
            <sz val="9"/>
            <color indexed="81"/>
            <rFont val="Tahoma"/>
            <family val="2"/>
          </rPr>
          <t>Dahlgren Cecilia:</t>
        </r>
        <r>
          <rPr>
            <sz val="9"/>
            <color indexed="81"/>
            <rFont val="Tahoma"/>
            <family val="2"/>
          </rPr>
          <t xml:space="preserve">
64990</t>
        </r>
      </text>
    </comment>
    <comment ref="AB6" authorId="1" shapeId="0" xr:uid="{00000000-0006-0000-0200-000008000000}">
      <text>
        <r>
          <rPr>
            <b/>
            <sz val="9"/>
            <color indexed="81"/>
            <rFont val="Tahoma"/>
            <family val="2"/>
          </rPr>
          <t>Dahlgren Cecilia:</t>
        </r>
        <r>
          <rPr>
            <sz val="9"/>
            <color indexed="81"/>
            <rFont val="Tahoma"/>
            <family val="2"/>
          </rPr>
          <t xml:space="preserve">
43688</t>
        </r>
      </text>
    </comment>
    <comment ref="AC6" authorId="1" shapeId="0" xr:uid="{00000000-0006-0000-0200-000009000000}">
      <text>
        <r>
          <rPr>
            <b/>
            <sz val="9"/>
            <color indexed="81"/>
            <rFont val="Tahoma"/>
            <family val="2"/>
          </rPr>
          <t>Dahlgren Cecilia:</t>
        </r>
        <r>
          <rPr>
            <sz val="9"/>
            <color indexed="81"/>
            <rFont val="Tahoma"/>
            <family val="2"/>
          </rPr>
          <t xml:space="preserve">
-21 126</t>
        </r>
      </text>
    </comment>
    <comment ref="Z7" authorId="1" shapeId="0" xr:uid="{00000000-0006-0000-0200-00000A000000}">
      <text>
        <r>
          <rPr>
            <b/>
            <sz val="9"/>
            <color indexed="81"/>
            <rFont val="Tahoma"/>
            <family val="2"/>
          </rPr>
          <t>Dahlgren Cecilia:</t>
        </r>
        <r>
          <rPr>
            <sz val="9"/>
            <color indexed="81"/>
            <rFont val="Tahoma"/>
            <family val="2"/>
          </rPr>
          <t xml:space="preserve">
29475</t>
        </r>
      </text>
    </comment>
    <comment ref="AA7" authorId="1" shapeId="0" xr:uid="{00000000-0006-0000-0200-00000B000000}">
      <text>
        <r>
          <rPr>
            <b/>
            <sz val="9"/>
            <color indexed="81"/>
            <rFont val="Tahoma"/>
            <family val="2"/>
          </rPr>
          <t>Dahlgren Cecilia:</t>
        </r>
        <r>
          <rPr>
            <sz val="9"/>
            <color indexed="81"/>
            <rFont val="Tahoma"/>
            <family val="2"/>
          </rPr>
          <t xml:space="preserve">
21413</t>
        </r>
      </text>
    </comment>
    <comment ref="AB7" authorId="1" shapeId="0" xr:uid="{00000000-0006-0000-0200-00000C000000}">
      <text>
        <r>
          <rPr>
            <b/>
            <sz val="9"/>
            <color indexed="81"/>
            <rFont val="Tahoma"/>
            <family val="2"/>
          </rPr>
          <t>Dahlgren Cecilia:</t>
        </r>
        <r>
          <rPr>
            <sz val="9"/>
            <color indexed="81"/>
            <rFont val="Tahoma"/>
            <family val="2"/>
          </rPr>
          <t xml:space="preserve">
15050
</t>
        </r>
      </text>
    </comment>
    <comment ref="AC7" authorId="1" shapeId="0" xr:uid="{00000000-0006-0000-0200-00000D000000}">
      <text>
        <r>
          <rPr>
            <b/>
            <sz val="9"/>
            <color indexed="81"/>
            <rFont val="Tahoma"/>
            <family val="2"/>
          </rPr>
          <t>Dahlgren Cecilia:</t>
        </r>
        <r>
          <rPr>
            <sz val="9"/>
            <color indexed="81"/>
            <rFont val="Tahoma"/>
            <family val="2"/>
          </rPr>
          <t xml:space="preserve">
7285</t>
        </r>
      </text>
    </comment>
    <comment ref="Z8" authorId="1" shapeId="0" xr:uid="{00000000-0006-0000-0200-00000E000000}">
      <text>
        <r>
          <rPr>
            <b/>
            <sz val="9"/>
            <color indexed="81"/>
            <rFont val="Tahoma"/>
            <family val="2"/>
          </rPr>
          <t>Dahlgren Cecilia:</t>
        </r>
        <r>
          <rPr>
            <sz val="9"/>
            <color indexed="81"/>
            <rFont val="Tahoma"/>
            <family val="2"/>
          </rPr>
          <t xml:space="preserve">
6587</t>
        </r>
      </text>
    </comment>
    <comment ref="AA8" authorId="1" shapeId="0" xr:uid="{00000000-0006-0000-0200-00000F000000}">
      <text>
        <r>
          <rPr>
            <b/>
            <sz val="9"/>
            <color indexed="81"/>
            <rFont val="Tahoma"/>
            <family val="2"/>
          </rPr>
          <t>Dahlgren Cecilia:</t>
        </r>
        <r>
          <rPr>
            <sz val="9"/>
            <color indexed="81"/>
            <rFont val="Tahoma"/>
            <family val="2"/>
          </rPr>
          <t xml:space="preserve">
4625
</t>
        </r>
      </text>
    </comment>
    <comment ref="AB8" authorId="1" shapeId="0" xr:uid="{00000000-0006-0000-0200-000010000000}">
      <text>
        <r>
          <rPr>
            <b/>
            <sz val="9"/>
            <color indexed="81"/>
            <rFont val="Tahoma"/>
            <family val="2"/>
          </rPr>
          <t>Dahlgren Cecilia:</t>
        </r>
        <r>
          <rPr>
            <sz val="9"/>
            <color indexed="81"/>
            <rFont val="Tahoma"/>
            <family val="2"/>
          </rPr>
          <t xml:space="preserve">
3200</t>
        </r>
      </text>
    </comment>
    <comment ref="AC8" authorId="1" shapeId="0" xr:uid="{00000000-0006-0000-0200-000011000000}">
      <text>
        <r>
          <rPr>
            <b/>
            <sz val="9"/>
            <color indexed="81"/>
            <rFont val="Tahoma"/>
            <family val="2"/>
          </rPr>
          <t>Dahlgren Cecilia:</t>
        </r>
        <r>
          <rPr>
            <sz val="9"/>
            <color indexed="81"/>
            <rFont val="Tahoma"/>
            <family val="2"/>
          </rPr>
          <t xml:space="preserve">
-1587</t>
        </r>
      </text>
    </comment>
    <comment ref="Z9" authorId="1" shapeId="0" xr:uid="{00000000-0006-0000-0200-000012000000}">
      <text>
        <r>
          <rPr>
            <b/>
            <sz val="9"/>
            <color indexed="81"/>
            <rFont val="Tahoma"/>
            <family val="2"/>
          </rPr>
          <t>Dahlgren Cecilia:</t>
        </r>
        <r>
          <rPr>
            <sz val="9"/>
            <color indexed="81"/>
            <rFont val="Tahoma"/>
            <family val="2"/>
          </rPr>
          <t xml:space="preserve">
9934
</t>
        </r>
      </text>
    </comment>
    <comment ref="AA9" authorId="1" shapeId="0" xr:uid="{00000000-0006-0000-0200-000013000000}">
      <text>
        <r>
          <rPr>
            <b/>
            <sz val="9"/>
            <color indexed="81"/>
            <rFont val="Tahoma"/>
            <family val="2"/>
          </rPr>
          <t>Dahlgren Cecilia:</t>
        </r>
        <r>
          <rPr>
            <sz val="9"/>
            <color indexed="81"/>
            <rFont val="Tahoma"/>
            <family val="2"/>
          </rPr>
          <t xml:space="preserve">
7283</t>
        </r>
      </text>
    </comment>
    <comment ref="AB9" authorId="1" shapeId="0" xr:uid="{00000000-0006-0000-0200-000014000000}">
      <text>
        <r>
          <rPr>
            <b/>
            <sz val="9"/>
            <color indexed="81"/>
            <rFont val="Tahoma"/>
            <family val="2"/>
          </rPr>
          <t>Dahlgren Cecilia:</t>
        </r>
        <r>
          <rPr>
            <sz val="9"/>
            <color indexed="81"/>
            <rFont val="Tahoma"/>
            <family val="2"/>
          </rPr>
          <t xml:space="preserve">
4989</t>
        </r>
      </text>
    </comment>
    <comment ref="AC9" authorId="1" shapeId="0" xr:uid="{00000000-0006-0000-0200-000015000000}">
      <text>
        <r>
          <rPr>
            <b/>
            <sz val="9"/>
            <color indexed="81"/>
            <rFont val="Tahoma"/>
            <family val="2"/>
          </rPr>
          <t>Dahlgren Cecilia:</t>
        </r>
        <r>
          <rPr>
            <sz val="9"/>
            <color indexed="81"/>
            <rFont val="Tahoma"/>
            <family val="2"/>
          </rPr>
          <t xml:space="preserve">
-2409</t>
        </r>
      </text>
    </comment>
    <comment ref="Z10" authorId="1" shapeId="0" xr:uid="{00000000-0006-0000-0200-000016000000}">
      <text>
        <r>
          <rPr>
            <b/>
            <sz val="9"/>
            <color indexed="81"/>
            <rFont val="Tahoma"/>
            <family val="2"/>
          </rPr>
          <t>Dahlgren Cecilia:</t>
        </r>
        <r>
          <rPr>
            <sz val="9"/>
            <color indexed="81"/>
            <rFont val="Tahoma"/>
            <family val="2"/>
          </rPr>
          <t xml:space="preserve">
1794</t>
        </r>
      </text>
    </comment>
    <comment ref="AA10" authorId="1" shapeId="0" xr:uid="{00000000-0006-0000-0200-000017000000}">
      <text>
        <r>
          <rPr>
            <b/>
            <sz val="9"/>
            <color indexed="81"/>
            <rFont val="Tahoma"/>
            <family val="2"/>
          </rPr>
          <t>Dahlgren Cecilia:</t>
        </r>
        <r>
          <rPr>
            <sz val="9"/>
            <color indexed="81"/>
            <rFont val="Tahoma"/>
            <family val="2"/>
          </rPr>
          <t xml:space="preserve">
1287</t>
        </r>
      </text>
    </comment>
    <comment ref="AB10" authorId="1" shapeId="0" xr:uid="{00000000-0006-0000-0200-000018000000}">
      <text>
        <r>
          <rPr>
            <b/>
            <sz val="9"/>
            <color indexed="81"/>
            <rFont val="Tahoma"/>
            <family val="2"/>
          </rPr>
          <t>Dahlgren Cecilia:</t>
        </r>
        <r>
          <rPr>
            <sz val="9"/>
            <color indexed="81"/>
            <rFont val="Tahoma"/>
            <family val="2"/>
          </rPr>
          <t xml:space="preserve">
917</t>
        </r>
      </text>
    </comment>
    <comment ref="AC10" authorId="1" shapeId="0" xr:uid="{00000000-0006-0000-0200-000019000000}">
      <text>
        <r>
          <rPr>
            <b/>
            <sz val="9"/>
            <color indexed="81"/>
            <rFont val="Tahoma"/>
            <family val="2"/>
          </rPr>
          <t>Dahlgren Cecilia:</t>
        </r>
        <r>
          <rPr>
            <sz val="9"/>
            <color indexed="81"/>
            <rFont val="Tahoma"/>
            <family val="2"/>
          </rPr>
          <t xml:space="preserve">
-458</t>
        </r>
      </text>
    </comment>
    <comment ref="Z15" authorId="1" shapeId="0" xr:uid="{00000000-0006-0000-0200-00001A000000}">
      <text>
        <r>
          <rPr>
            <b/>
            <sz val="9"/>
            <color indexed="81"/>
            <rFont val="Tahoma"/>
            <family val="2"/>
          </rPr>
          <t>Dahlgren Cecilia:</t>
        </r>
        <r>
          <rPr>
            <sz val="9"/>
            <color indexed="81"/>
            <rFont val="Tahoma"/>
            <family val="2"/>
          </rPr>
          <t xml:space="preserve">
6731</t>
        </r>
      </text>
    </comment>
    <comment ref="AA15" authorId="1" shapeId="0" xr:uid="{00000000-0006-0000-0200-00001B000000}">
      <text>
        <r>
          <rPr>
            <b/>
            <sz val="9"/>
            <color indexed="81"/>
            <rFont val="Tahoma"/>
            <family val="2"/>
          </rPr>
          <t>Dahlgren Cecilia:</t>
        </r>
        <r>
          <rPr>
            <sz val="9"/>
            <color indexed="81"/>
            <rFont val="Tahoma"/>
            <family val="2"/>
          </rPr>
          <t xml:space="preserve">
5150
</t>
        </r>
      </text>
    </comment>
    <comment ref="AB15" authorId="1" shapeId="0" xr:uid="{00000000-0006-0000-0200-00001C000000}">
      <text>
        <r>
          <rPr>
            <b/>
            <sz val="9"/>
            <color indexed="81"/>
            <rFont val="Tahoma"/>
            <family val="2"/>
          </rPr>
          <t>Dahlgren Cecilia:</t>
        </r>
        <r>
          <rPr>
            <sz val="9"/>
            <color indexed="81"/>
            <rFont val="Tahoma"/>
            <family val="2"/>
          </rPr>
          <t xml:space="preserve">
3417
</t>
        </r>
      </text>
    </comment>
    <comment ref="AC15" authorId="1" shapeId="0" xr:uid="{00000000-0006-0000-0200-00001D000000}">
      <text>
        <r>
          <rPr>
            <b/>
            <sz val="9"/>
            <color indexed="81"/>
            <rFont val="Tahoma"/>
            <family val="2"/>
          </rPr>
          <t>Dahlgren Cecilia:</t>
        </r>
        <r>
          <rPr>
            <sz val="9"/>
            <color indexed="81"/>
            <rFont val="Tahoma"/>
            <family val="2"/>
          </rPr>
          <t xml:space="preserve">
1673
</t>
        </r>
      </text>
    </comment>
    <comment ref="Z18" authorId="1" shapeId="0" xr:uid="{00000000-0006-0000-0200-00001E000000}">
      <text>
        <r>
          <rPr>
            <b/>
            <sz val="9"/>
            <color indexed="81"/>
            <rFont val="Tahoma"/>
            <family val="2"/>
          </rPr>
          <t>Dahlgren Cecilia:</t>
        </r>
        <r>
          <rPr>
            <sz val="9"/>
            <color indexed="81"/>
            <rFont val="Tahoma"/>
            <family val="2"/>
          </rPr>
          <t xml:space="preserve">
4487</t>
        </r>
      </text>
    </comment>
    <comment ref="AA18" authorId="1" shapeId="0" xr:uid="{00000000-0006-0000-0200-00001F000000}">
      <text>
        <r>
          <rPr>
            <b/>
            <sz val="9"/>
            <color indexed="81"/>
            <rFont val="Tahoma"/>
            <family val="2"/>
          </rPr>
          <t>Dahlgren Cecilia:</t>
        </r>
        <r>
          <rPr>
            <sz val="9"/>
            <color indexed="81"/>
            <rFont val="Tahoma"/>
            <family val="2"/>
          </rPr>
          <t xml:space="preserve">
3477
</t>
        </r>
      </text>
    </comment>
    <comment ref="AB18" authorId="1" shapeId="0" xr:uid="{00000000-0006-0000-0200-000020000000}">
      <text>
        <r>
          <rPr>
            <b/>
            <sz val="9"/>
            <color indexed="81"/>
            <rFont val="Tahoma"/>
            <family val="2"/>
          </rPr>
          <t>Dahlgren Cecilia:</t>
        </r>
        <r>
          <rPr>
            <sz val="9"/>
            <color indexed="81"/>
            <rFont val="Tahoma"/>
            <family val="2"/>
          </rPr>
          <t xml:space="preserve">
2296
</t>
        </r>
      </text>
    </comment>
    <comment ref="AC18" authorId="1" shapeId="0" xr:uid="{00000000-0006-0000-0200-000021000000}">
      <text>
        <r>
          <rPr>
            <b/>
            <sz val="9"/>
            <color indexed="81"/>
            <rFont val="Tahoma"/>
            <family val="2"/>
          </rPr>
          <t>Dahlgren Cecilia:</t>
        </r>
        <r>
          <rPr>
            <sz val="9"/>
            <color indexed="81"/>
            <rFont val="Tahoma"/>
            <family val="2"/>
          </rPr>
          <t xml:space="preserve">
1120</t>
        </r>
      </text>
    </comment>
    <comment ref="N41" authorId="2" shapeId="0" xr:uid="{00000000-0006-0000-0200-000022000000}">
      <text>
        <r>
          <rPr>
            <sz val="9"/>
            <color indexed="81"/>
            <rFont val="Tahoma"/>
            <family val="2"/>
          </rPr>
          <t>Board 4.6 Equity ruta dra bort pensionsskatt från tot. Skatt beloppet. Syns även i LL7, OCI.</t>
        </r>
      </text>
    </comment>
    <comment ref="M44" authorId="2" shapeId="0" xr:uid="{00000000-0006-0000-0200-000023000000}">
      <text>
        <r>
          <rPr>
            <b/>
            <sz val="9"/>
            <color indexed="81"/>
            <rFont val="Tahoma"/>
            <family val="2"/>
          </rPr>
          <t>vjozts:</t>
        </r>
        <r>
          <rPr>
            <sz val="9"/>
            <color indexed="81"/>
            <rFont val="Tahoma"/>
            <family val="2"/>
          </rPr>
          <t xml:space="preserve">
titta med David på den nya rubriken</t>
        </r>
      </text>
    </comment>
    <comment ref="N45" authorId="2" shapeId="0" xr:uid="{00000000-0006-0000-0200-000024000000}">
      <text>
        <r>
          <rPr>
            <b/>
            <sz val="9"/>
            <color indexed="81"/>
            <rFont val="Tahoma"/>
            <family val="2"/>
          </rPr>
          <t>vjozts:</t>
        </r>
        <r>
          <rPr>
            <sz val="9"/>
            <color indexed="81"/>
            <rFont val="Tahoma"/>
            <family val="2"/>
          </rPr>
          <t xml:space="preserve">
OCI skatt på pension</t>
        </r>
      </text>
    </comment>
    <comment ref="Z52" authorId="1" shapeId="0" xr:uid="{00000000-0006-0000-0200-000025000000}">
      <text>
        <r>
          <rPr>
            <b/>
            <sz val="9"/>
            <color indexed="81"/>
            <rFont val="Tahoma"/>
            <family val="2"/>
          </rPr>
          <t>Dahlgren Cecilia:</t>
        </r>
        <r>
          <rPr>
            <sz val="9"/>
            <color indexed="81"/>
            <rFont val="Tahoma"/>
            <family val="2"/>
          </rPr>
          <t xml:space="preserve">
-3
</t>
        </r>
      </text>
    </comment>
    <comment ref="AA52" authorId="1" shapeId="0" xr:uid="{00000000-0006-0000-0200-000026000000}">
      <text>
        <r>
          <rPr>
            <b/>
            <sz val="9"/>
            <color indexed="81"/>
            <rFont val="Tahoma"/>
            <family val="2"/>
          </rPr>
          <t>Dahlgren Cecilia:</t>
        </r>
        <r>
          <rPr>
            <sz val="9"/>
            <color indexed="81"/>
            <rFont val="Tahoma"/>
            <family val="2"/>
          </rPr>
          <t xml:space="preserve">
-1</t>
        </r>
      </text>
    </comment>
    <comment ref="AB52" authorId="1" shapeId="0" xr:uid="{00000000-0006-0000-0200-000027000000}">
      <text>
        <r>
          <rPr>
            <b/>
            <sz val="9"/>
            <color indexed="81"/>
            <rFont val="Tahoma"/>
            <family val="2"/>
          </rPr>
          <t>Dahlgren Cecilia:</t>
        </r>
        <r>
          <rPr>
            <sz val="9"/>
            <color indexed="81"/>
            <rFont val="Tahoma"/>
            <family val="2"/>
          </rPr>
          <t xml:space="preserve">
-1
</t>
        </r>
      </text>
    </comment>
    <comment ref="AU52" authorId="3" shapeId="0" xr:uid="{00000000-0006-0000-0200-000028000000}">
      <text>
        <r>
          <rPr>
            <b/>
            <sz val="9"/>
            <color indexed="81"/>
            <rFont val="Tahoma"/>
            <family val="2"/>
          </rPr>
          <t>mbeht5:</t>
        </r>
        <r>
          <rPr>
            <sz val="9"/>
            <color indexed="81"/>
            <rFont val="Tahoma"/>
            <family val="2"/>
          </rPr>
          <t xml:space="preserve">
Ändrat till -6. Felaktigt redovisat som +6.</t>
        </r>
      </text>
    </comment>
    <comment ref="AV52" authorId="3" shapeId="0" xr:uid="{00000000-0006-0000-0200-000029000000}">
      <text>
        <r>
          <rPr>
            <sz val="9"/>
            <color indexed="81"/>
            <rFont val="Tahoma"/>
            <family val="2"/>
          </rPr>
          <t>Fel tecken 1506, ändrat 160606//MB</t>
        </r>
      </text>
    </comment>
    <comment ref="AW52" authorId="3" shapeId="0" xr:uid="{00000000-0006-0000-0200-00002A000000}">
      <text>
        <r>
          <rPr>
            <b/>
            <sz val="9"/>
            <color indexed="81"/>
            <rFont val="Tahoma"/>
            <family val="2"/>
          </rPr>
          <t>mbeht5:</t>
        </r>
        <r>
          <rPr>
            <sz val="9"/>
            <color indexed="81"/>
            <rFont val="Tahoma"/>
            <family val="2"/>
          </rPr>
          <t xml:space="preserve">
mbeht5:
Ändrat till -2. Felaktigt redovisat som +2</t>
        </r>
      </text>
    </comment>
    <comment ref="N56" authorId="2" shapeId="0" xr:uid="{00000000-0006-0000-0200-00002B000000}">
      <text>
        <r>
          <rPr>
            <sz val="9"/>
            <color indexed="81"/>
            <rFont val="Tahoma"/>
            <family val="2"/>
          </rPr>
          <t>Resultat minoritet.
Fr.o.m. dec 2017 korrigerat princip och numera inkluderat FX.
File: (WD4)YYMM VW Equity new</t>
        </r>
      </text>
    </comment>
    <comment ref="N59" authorId="3" shapeId="0" xr:uid="{00000000-0006-0000-0200-00002C000000}">
      <text>
        <r>
          <rPr>
            <b/>
            <sz val="9"/>
            <color indexed="81"/>
            <rFont val="Tahoma"/>
            <family val="2"/>
          </rPr>
          <t>Uppdatera kolumn! 
(Board 1.2)</t>
        </r>
      </text>
    </comment>
    <comment ref="N60" authorId="3" shapeId="0" xr:uid="{00000000-0006-0000-0200-00002D000000}">
      <text>
        <r>
          <rPr>
            <b/>
            <sz val="9"/>
            <color indexed="81"/>
            <rFont val="Tahoma"/>
            <family val="2"/>
          </rPr>
          <t>Uppdatera kolumn! 
(Board 1.2)</t>
        </r>
      </text>
    </comment>
    <comment ref="P60" authorId="3" shapeId="0" xr:uid="{00000000-0006-0000-0200-00002E000000}">
      <text>
        <r>
          <rPr>
            <sz val="9"/>
            <color indexed="81"/>
            <rFont val="Tahoma"/>
            <family val="2"/>
          </rPr>
          <t xml:space="preserve">Kopiera INTE över formel
</t>
        </r>
      </text>
    </comment>
    <comment ref="S60" authorId="3" shapeId="0" xr:uid="{00000000-0006-0000-0200-00002F000000}">
      <text>
        <r>
          <rPr>
            <sz val="9"/>
            <color indexed="81"/>
            <rFont val="Tahoma"/>
            <family val="2"/>
          </rPr>
          <t xml:space="preserve">Kopiera INTE över formel
</t>
        </r>
      </text>
    </comment>
    <comment ref="Z60" authorId="3" shapeId="0" xr:uid="{00000000-0006-0000-0200-000030000000}">
      <text>
        <r>
          <rPr>
            <sz val="9"/>
            <color indexed="81"/>
            <rFont val="Tahoma"/>
            <family val="2"/>
          </rPr>
          <t xml:space="preserve">Kopiera INTE över formel
</t>
        </r>
      </text>
    </comment>
    <comment ref="AC60" authorId="3" shapeId="0" xr:uid="{00000000-0006-0000-0200-000031000000}">
      <text>
        <r>
          <rPr>
            <sz val="9"/>
            <color indexed="81"/>
            <rFont val="Tahoma"/>
            <family val="2"/>
          </rPr>
          <t xml:space="preserve">Kopiera INTE över formel
</t>
        </r>
      </text>
    </comment>
    <comment ref="AJ60" authorId="3" shapeId="0" xr:uid="{00000000-0006-0000-0200-000032000000}">
      <text>
        <r>
          <rPr>
            <sz val="9"/>
            <color indexed="81"/>
            <rFont val="Tahoma"/>
            <family val="2"/>
          </rPr>
          <t xml:space="preserve">Kopiera INTE över formel
</t>
        </r>
      </text>
    </comment>
    <comment ref="AM60" authorId="3" shapeId="0" xr:uid="{00000000-0006-0000-0200-000033000000}">
      <text>
        <r>
          <rPr>
            <sz val="9"/>
            <color indexed="81"/>
            <rFont val="Tahoma"/>
            <family val="2"/>
          </rPr>
          <t xml:space="preserve">Kopiera INTE över formel
</t>
        </r>
      </text>
    </comment>
    <comment ref="AT60" authorId="3" shapeId="0" xr:uid="{00000000-0006-0000-0200-000034000000}">
      <text>
        <r>
          <rPr>
            <sz val="9"/>
            <color indexed="81"/>
            <rFont val="Tahoma"/>
            <family val="2"/>
          </rPr>
          <t xml:space="preserve">Kopiera INTE över formel
</t>
        </r>
      </text>
    </comment>
    <comment ref="AT61" authorId="3" shapeId="0" xr:uid="{00000000-0006-0000-0200-000035000000}">
      <text>
        <r>
          <rPr>
            <sz val="9"/>
            <color indexed="81"/>
            <rFont val="Tahoma"/>
            <family val="2"/>
          </rPr>
          <t xml:space="preserve">Kopiera INTE över formel
</t>
        </r>
      </text>
    </comment>
  </commentList>
</comments>
</file>

<file path=xl/sharedStrings.xml><?xml version="1.0" encoding="utf-8"?>
<sst xmlns="http://schemas.openxmlformats.org/spreadsheetml/2006/main" count="661" uniqueCount="358">
  <si>
    <t>Operating income</t>
  </si>
  <si>
    <t>Engines</t>
  </si>
  <si>
    <t>Uthyrningstillgångar</t>
  </si>
  <si>
    <t xml:space="preserve">Summa tillgångar </t>
  </si>
  <si>
    <t>Eget kapital</t>
  </si>
  <si>
    <t>Materiella anläggningstillgångar</t>
  </si>
  <si>
    <t>Aktier och andelar</t>
  </si>
  <si>
    <t>Varulager</t>
  </si>
  <si>
    <t>Räntebärande fordringar</t>
  </si>
  <si>
    <t xml:space="preserve">Avsatt till pensioner </t>
  </si>
  <si>
    <t>Asien</t>
  </si>
  <si>
    <t>Kostnad för sålda varor</t>
  </si>
  <si>
    <t xml:space="preserve">Cost of goods sold </t>
  </si>
  <si>
    <t>Lastbilar</t>
  </si>
  <si>
    <t>Research and development expenses</t>
  </si>
  <si>
    <t>§1</t>
  </si>
  <si>
    <t>-</t>
  </si>
  <si>
    <t xml:space="preserve">Bruttoresultat </t>
  </si>
  <si>
    <t xml:space="preserve"> </t>
  </si>
  <si>
    <t>Gross income</t>
  </si>
  <si>
    <t>Q3</t>
  </si>
  <si>
    <t>Q2</t>
  </si>
  <si>
    <t>Q1</t>
  </si>
  <si>
    <t>Q4</t>
  </si>
  <si>
    <t>Selling expenses</t>
  </si>
  <si>
    <t>Administrative expenses</t>
  </si>
  <si>
    <t xml:space="preserve">Administrationskostnader </t>
  </si>
  <si>
    <t xml:space="preserve">Försäljningskostnader </t>
  </si>
  <si>
    <t>Immateriella anläggningstillgångar</t>
  </si>
  <si>
    <t>Summa tillgångar</t>
  </si>
  <si>
    <t>Totalt antal levererade enheter</t>
  </si>
  <si>
    <t>Resultaträkning</t>
  </si>
  <si>
    <t xml:space="preserve">EUR  m.* </t>
  </si>
  <si>
    <t>Ränte- och hyresintäkter</t>
  </si>
  <si>
    <t>Kostnader för räntor och avskrivningar</t>
  </si>
  <si>
    <t>Selling and administrative expenses</t>
  </si>
  <si>
    <t>EUR</t>
  </si>
  <si>
    <t>Jan-Sep</t>
  </si>
  <si>
    <t>Manual</t>
  </si>
  <si>
    <t>Jan-Mar</t>
  </si>
  <si>
    <t>Jan-Jun</t>
  </si>
  <si>
    <t>Jan-Dec</t>
  </si>
  <si>
    <t>Registrera ackade siffror.  Flytta till föreg. år vid årsskifte</t>
  </si>
  <si>
    <t>Change in %</t>
  </si>
  <si>
    <t>Rörelsemarginal, i procent</t>
  </si>
  <si>
    <t>Belopp i MSEK om inte annat anges</t>
  </si>
  <si>
    <t xml:space="preserve">Rörelseresultat </t>
  </si>
  <si>
    <t>Belopp i MSEK om inget annat anges</t>
  </si>
  <si>
    <t>Utdelning</t>
  </si>
  <si>
    <t>Betald skatt</t>
  </si>
  <si>
    <t>Kassaflöde från finansieringsverksamheten</t>
  </si>
  <si>
    <t>31 dec</t>
  </si>
  <si>
    <t xml:space="preserve">Orderingång, lastbilar </t>
  </si>
  <si>
    <t>Totalt</t>
  </si>
  <si>
    <t>Levererade lastbilar</t>
  </si>
  <si>
    <t>Helår</t>
  </si>
  <si>
    <t>Kv 4</t>
  </si>
  <si>
    <t>Kv 3</t>
  </si>
  <si>
    <t>Kv 1</t>
  </si>
  <si>
    <t>MEUR*</t>
  </si>
  <si>
    <t>Föränd-ring i %</t>
  </si>
  <si>
    <t>Interest and depreciation expenses</t>
  </si>
  <si>
    <t>Forsknings- och utvecklingskostnader</t>
  </si>
  <si>
    <t>Kassaflöde från den löpande verksamheten</t>
  </si>
  <si>
    <t>Eget kapital vid årets början</t>
  </si>
  <si>
    <t>Hänförligt till:</t>
  </si>
  <si>
    <t>Orderingång, bussar*</t>
  </si>
  <si>
    <t>Levererade bussar*</t>
  </si>
  <si>
    <t>* Inklusive karosserade bussar.</t>
  </si>
  <si>
    <t>Interest and lease income</t>
  </si>
  <si>
    <t>Scania shareholders</t>
  </si>
  <si>
    <t>Scanias aktieägare</t>
  </si>
  <si>
    <t>Anläggningstillgångar</t>
  </si>
  <si>
    <t>Omsättningstillgångar</t>
  </si>
  <si>
    <t>Kortfristiga placeringar</t>
  </si>
  <si>
    <t>Långfristiga skulder</t>
  </si>
  <si>
    <t>Kortfristiga skulder</t>
  </si>
  <si>
    <t>Avsättningar</t>
  </si>
  <si>
    <t>Likvida medel</t>
  </si>
  <si>
    <t>Retrieve - Accumulated</t>
  </si>
  <si>
    <t>MEUR</t>
  </si>
  <si>
    <t>Begagnade fordon</t>
  </si>
  <si>
    <t>Övrigt</t>
  </si>
  <si>
    <t>Scania AB:s aktieägare</t>
  </si>
  <si>
    <t>Bussar*</t>
  </si>
  <si>
    <t>Net sales</t>
  </si>
  <si>
    <t>Nettoomsättning</t>
  </si>
  <si>
    <t>Andel av resultat i intressebolag och joint ventures</t>
  </si>
  <si>
    <t>Valutakursdifferens i likvida medel</t>
  </si>
  <si>
    <t>Summa leveransvärde</t>
  </si>
  <si>
    <t>Tillgångar</t>
  </si>
  <si>
    <t>Totalt eget kapital och skulder</t>
  </si>
  <si>
    <t>Den löpande verksamheten</t>
  </si>
  <si>
    <t>Financial Services</t>
  </si>
  <si>
    <t>Vehicles and Services</t>
  </si>
  <si>
    <t>Fordon och tjänster</t>
  </si>
  <si>
    <t>Nettoomsättning och leveranser, Fordon och tjänster</t>
  </si>
  <si>
    <t>Rörelseresultat, Fordon och tjänster</t>
  </si>
  <si>
    <t>Rörelseresultat, Financial Services</t>
  </si>
  <si>
    <t>före förändring av rörelsekapital</t>
  </si>
  <si>
    <t>Periodens resultat</t>
  </si>
  <si>
    <t>Totalt eget kapital</t>
  </si>
  <si>
    <t>Totalt eget kapital vid periodens utgång</t>
  </si>
  <si>
    <t>Moderbolaget Scania AB</t>
  </si>
  <si>
    <t>Balansräkning</t>
  </si>
  <si>
    <t>Finansiella anläggningstillgångar</t>
  </si>
  <si>
    <t>Aktier i dotterföretag</t>
  </si>
  <si>
    <t>Fordran på dotterföretag</t>
  </si>
  <si>
    <t xml:space="preserve">Eget kapital </t>
  </si>
  <si>
    <t xml:space="preserve">Investeringsverksamheten </t>
  </si>
  <si>
    <t>Net income for the period</t>
  </si>
  <si>
    <t>Income before taxes</t>
  </si>
  <si>
    <t>Eget kapital vid årets ingång</t>
  </si>
  <si>
    <t>Resultat före skatt</t>
  </si>
  <si>
    <t>Förändring i eget kapital</t>
  </si>
  <si>
    <t>Finansieringsverksamheten</t>
  </si>
  <si>
    <t>Skatt</t>
  </si>
  <si>
    <t>Taxes</t>
  </si>
  <si>
    <t>Summa finansiella intäkter och kostnader</t>
  </si>
  <si>
    <t>Total financial items</t>
  </si>
  <si>
    <t>Other income and expenses</t>
  </si>
  <si>
    <t>Interest income and expenses</t>
  </si>
  <si>
    <t>Other financial income and expenses</t>
  </si>
  <si>
    <t>Cash flow hedges</t>
  </si>
  <si>
    <t>Total comprehensive income for the period</t>
  </si>
  <si>
    <t>Other comprehensive income for the period</t>
  </si>
  <si>
    <t>Total comprehensive income attributable to:</t>
  </si>
  <si>
    <t>Net income attributable to:</t>
  </si>
  <si>
    <t xml:space="preserve">Operating income, Financial Services </t>
  </si>
  <si>
    <t>Kreditförluster, konstaterade och befarade</t>
  </si>
  <si>
    <t>Ränteintäkter och räntekostnader</t>
  </si>
  <si>
    <t>Övriga finansiella intäkter och kostnader</t>
  </si>
  <si>
    <t>Övrigt totalresultat</t>
  </si>
  <si>
    <t>Kassaflödessäkringar</t>
  </si>
  <si>
    <t>Periodens totalresultat</t>
  </si>
  <si>
    <t>Andra intäkter och kostnader</t>
  </si>
  <si>
    <t>Operating income, Vehicles and Services</t>
  </si>
  <si>
    <t xml:space="preserve">Försäljnings- och administrationskostnader </t>
  </si>
  <si>
    <t xml:space="preserve">     omklassificerat till rörelseresultatet</t>
  </si>
  <si>
    <t xml:space="preserve">     reclassification to operating income</t>
  </si>
  <si>
    <t>Avskrivningar ingår i rörelseresultatet med</t>
  </si>
  <si>
    <t>Serviceprodukter</t>
  </si>
  <si>
    <t>Innehav utan bestämmande inflytande</t>
  </si>
  <si>
    <t>Periodens totalresultat hänförligt till:</t>
  </si>
  <si>
    <t>Summa övrigt totalresultat för perioden</t>
  </si>
  <si>
    <t>Övrigt totalresultat för perioden</t>
  </si>
  <si>
    <t>Non-controlling interest</t>
  </si>
  <si>
    <t>Other comprehensive income</t>
  </si>
  <si>
    <t xml:space="preserve">Europa </t>
  </si>
  <si>
    <t xml:space="preserve">Eurasien </t>
  </si>
  <si>
    <t>Europa</t>
  </si>
  <si>
    <t>Eurasien</t>
  </si>
  <si>
    <r>
      <t>1)</t>
    </r>
    <r>
      <rPr>
        <sz val="7"/>
        <rFont val="Arial"/>
        <family val="2"/>
      </rPr>
      <t xml:space="preserve"> Avser skillnaden mellan faktureringsvärde baserat på leveranser och resultatavräknade intäkter.</t>
    </r>
  </si>
  <si>
    <r>
      <t>2)</t>
    </r>
    <r>
      <rPr>
        <sz val="7"/>
        <rFont val="Arial"/>
        <family val="2"/>
      </rPr>
      <t xml:space="preserve"> Intäkter från externa kunder fördelade efter var kunderna är lokaliserade.</t>
    </r>
  </si>
  <si>
    <r>
      <t>1)</t>
    </r>
    <r>
      <rPr>
        <sz val="7"/>
        <rFont val="Arial"/>
        <family val="2"/>
      </rPr>
      <t xml:space="preserve"> Inklusive uppskjuten skatt</t>
    </r>
  </si>
  <si>
    <r>
      <t xml:space="preserve">2) </t>
    </r>
    <r>
      <rPr>
        <sz val="7"/>
        <rFont val="Arial"/>
        <family val="2"/>
      </rPr>
      <t>Inkl. derivat med positivt värde för lånesäkringar</t>
    </r>
  </si>
  <si>
    <r>
      <t xml:space="preserve">3) </t>
    </r>
    <r>
      <rPr>
        <sz val="7"/>
        <rFont val="Arial"/>
        <family val="2"/>
      </rPr>
      <t>Inkl. derivat med positivt värde för lånesäkringar</t>
    </r>
  </si>
  <si>
    <r>
      <t xml:space="preserve">4) </t>
    </r>
    <r>
      <rPr>
        <sz val="7"/>
        <rFont val="Arial"/>
        <family val="2"/>
      </rPr>
      <t>Inkl. derivat med negativt värde för lånesäkringar</t>
    </r>
  </si>
  <si>
    <r>
      <t xml:space="preserve">5) </t>
    </r>
    <r>
      <rPr>
        <sz val="7"/>
        <rFont val="Arial"/>
        <family val="2"/>
      </rPr>
      <t>Inkl. derivat med negativt värde för lånesäkringar</t>
    </r>
  </si>
  <si>
    <t>Afrika och Oceanien</t>
  </si>
  <si>
    <t>Amerika **</t>
  </si>
  <si>
    <t>** Avser Latinamerika</t>
  </si>
  <si>
    <t>EOMRATE</t>
  </si>
  <si>
    <t>** Avser i huvudsak Latinamerika</t>
  </si>
  <si>
    <t xml:space="preserve">Kvartalsöversikt, antal per geografiskt område </t>
  </si>
  <si>
    <t>Periodens resultat hänförligt till:</t>
  </si>
  <si>
    <t>Omräkningsdifferenser</t>
  </si>
  <si>
    <t xml:space="preserve">Translation differences </t>
  </si>
  <si>
    <t xml:space="preserve">     change in value for the year</t>
  </si>
  <si>
    <t xml:space="preserve">Operating income includes depreciation of </t>
  </si>
  <si>
    <t xml:space="preserve">     periodens värdeförändring</t>
  </si>
  <si>
    <t>Bad debt expenses, realised and anticipated</t>
  </si>
  <si>
    <t>Poster som återförs till årets resultat</t>
  </si>
  <si>
    <t>Items that may be reclassified subsequently to profit or loss</t>
  </si>
  <si>
    <t xml:space="preserve">Income tax relating to items that may be reclassified </t>
  </si>
  <si>
    <t>Items that will not be reclassified to profit or loss</t>
  </si>
  <si>
    <t xml:space="preserve">Income tax relating to items that will not be reclassified </t>
  </si>
  <si>
    <t>manuelt OCI</t>
  </si>
  <si>
    <t>Verkligt värde på finansiella instrument</t>
  </si>
  <si>
    <t>Remearsurement of pension plans</t>
  </si>
  <si>
    <t>Poster som inte återförs till årets resultat</t>
  </si>
  <si>
    <t>Skatt hänförligt till poster som inte återförs till årets resultat</t>
  </si>
  <si>
    <t>Summa eget kapital</t>
  </si>
  <si>
    <r>
      <t>Items affecting comparability</t>
    </r>
    <r>
      <rPr>
        <vertAlign val="superscript"/>
        <sz val="9"/>
        <rFont val="Arial"/>
        <family val="2"/>
      </rPr>
      <t>1</t>
    </r>
  </si>
  <si>
    <t>Share of income from associated companies            and joint ventures</t>
  </si>
  <si>
    <r>
      <t>Jämförelsestörande poster</t>
    </r>
    <r>
      <rPr>
        <vertAlign val="superscript"/>
        <sz val="9"/>
        <rFont val="Arial"/>
        <family val="2"/>
      </rPr>
      <t>1)</t>
    </r>
  </si>
  <si>
    <r>
      <t>Justering för hyresintäkter</t>
    </r>
    <r>
      <rPr>
        <vertAlign val="superscript"/>
        <sz val="9"/>
        <rFont val="Arial"/>
        <family val="2"/>
      </rPr>
      <t>1)</t>
    </r>
  </si>
  <si>
    <r>
      <t>Nettoomsättning</t>
    </r>
    <r>
      <rPr>
        <b/>
        <vertAlign val="superscript"/>
        <sz val="9"/>
        <rFont val="Arial"/>
        <family val="2"/>
      </rPr>
      <t>2)</t>
    </r>
  </si>
  <si>
    <t>Amerika**</t>
  </si>
  <si>
    <t xml:space="preserve">Finansiella intäkter och kostnader </t>
  </si>
  <si>
    <r>
      <t xml:space="preserve">Andra skulder </t>
    </r>
    <r>
      <rPr>
        <vertAlign val="superscript"/>
        <sz val="9"/>
        <rFont val="Arial"/>
        <family val="2"/>
      </rPr>
      <t>1), 4)</t>
    </r>
  </si>
  <si>
    <r>
      <t xml:space="preserve">Andra fordringar </t>
    </r>
    <r>
      <rPr>
        <vertAlign val="superscript"/>
        <sz val="9"/>
        <rFont val="Arial"/>
        <family val="2"/>
      </rPr>
      <t>3)</t>
    </r>
  </si>
  <si>
    <r>
      <t xml:space="preserve">Andra skulder </t>
    </r>
    <r>
      <rPr>
        <vertAlign val="superscript"/>
        <sz val="9"/>
        <rFont val="Arial"/>
        <family val="2"/>
      </rPr>
      <t>5)</t>
    </r>
  </si>
  <si>
    <r>
      <t>Items affecting comparability</t>
    </r>
    <r>
      <rPr>
        <vertAlign val="superscript"/>
        <sz val="9"/>
        <color rgb="FF0000FF"/>
        <rFont val="Arial"/>
        <family val="2"/>
      </rPr>
      <t>1</t>
    </r>
  </si>
  <si>
    <t xml:space="preserve">OCI hanteras manuelt </t>
  </si>
  <si>
    <r>
      <t xml:space="preserve">Andra fordringar </t>
    </r>
    <r>
      <rPr>
        <vertAlign val="superscript"/>
        <sz val="9"/>
        <rFont val="Arial"/>
        <family val="2"/>
      </rPr>
      <t>1), 2)</t>
    </r>
  </si>
  <si>
    <t xml:space="preserve">Räntebärande skulder </t>
  </si>
  <si>
    <t xml:space="preserve">Soliditet, i procent </t>
  </si>
  <si>
    <t>Share of income from associated companies and joint ventures</t>
  </si>
  <si>
    <t>Summa eget kapital och skulder</t>
  </si>
  <si>
    <t>Belopp anges i MSEK om inte annat anges</t>
  </si>
  <si>
    <t>Amounts in SEK  m. unless otherwise stated</t>
  </si>
  <si>
    <t>Edit links to actual period</t>
  </si>
  <si>
    <t>Update currency rate in the cell  A62</t>
  </si>
  <si>
    <t>Check that P&amp;L and BS are locked for the period.</t>
  </si>
  <si>
    <t>Remove all connections to the actual period</t>
  </si>
  <si>
    <t>Make sure that values picks-up from actual period</t>
  </si>
  <si>
    <t>All light green columns are retriev from HFM</t>
  </si>
  <si>
    <t>Pricka fg period INNAN nästa interimrapport</t>
  </si>
  <si>
    <t>Kolla räntesats pensioner =&gt; info från Ernesto</t>
  </si>
  <si>
    <t>Kolla not-markeringar =&gt; att de fortfarande gäller eller justera</t>
  </si>
  <si>
    <t>Förändringar i EQ =&gt; skriv in värden + kolla länkar</t>
  </si>
  <si>
    <t>FV =&gt; Linn. OBS! Ändra inte format på inmatningscell</t>
  </si>
  <si>
    <t>Scania AB (SE114), be Marie B att fylla i</t>
  </si>
  <si>
    <r>
      <rPr>
        <b/>
        <sz val="10"/>
        <color rgb="FFFF0000"/>
        <rFont val="Arial"/>
        <family val="2"/>
      </rPr>
      <t>Röda</t>
    </r>
    <r>
      <rPr>
        <b/>
        <sz val="10"/>
        <color theme="1"/>
        <rFont val="Arial"/>
        <family val="2"/>
      </rPr>
      <t xml:space="preserve"> flikar hämtar från </t>
    </r>
    <r>
      <rPr>
        <b/>
        <sz val="10"/>
        <color rgb="FF00B050"/>
        <rFont val="Arial"/>
        <family val="2"/>
      </rPr>
      <t>gröna</t>
    </r>
  </si>
  <si>
    <r>
      <rPr>
        <b/>
        <sz val="10"/>
        <color rgb="FF00B050"/>
        <rFont val="Arial"/>
        <family val="2"/>
      </rPr>
      <t>Gröna</t>
    </r>
    <r>
      <rPr>
        <b/>
        <sz val="10"/>
        <color theme="1"/>
        <rFont val="Arial"/>
        <family val="2"/>
      </rPr>
      <t xml:space="preserve"> kolumner = retrieve</t>
    </r>
  </si>
  <si>
    <t>Korspricka resultatet och EUR belopp (Ulrika och David)</t>
  </si>
  <si>
    <t>Fyll i EUR-kurs (flik Income statement)</t>
  </si>
  <si>
    <t>Uppdatera enligt instruktionen t.v.</t>
  </si>
  <si>
    <t>Remove ( copy /paste) old values to the right colums (all sheets)</t>
  </si>
  <si>
    <t>PREPARATION BEFORE CLOSING</t>
  </si>
  <si>
    <r>
      <t>Items affecting comparability</t>
    </r>
    <r>
      <rPr>
        <vertAlign val="superscript"/>
        <sz val="9"/>
        <rFont val="Arial"/>
        <family val="2"/>
      </rPr>
      <t>2</t>
    </r>
  </si>
  <si>
    <t>Rött betyder justerad EU beräkning för att summering skall bli rätt</t>
  </si>
  <si>
    <t>Skulder</t>
  </si>
  <si>
    <t>Räntebärande skulder, långfristiga</t>
  </si>
  <si>
    <t>Räntebärande skulder, kortfristiga</t>
  </si>
  <si>
    <t>Rörelseresultat</t>
  </si>
  <si>
    <r>
      <t xml:space="preserve">6) </t>
    </r>
    <r>
      <rPr>
        <sz val="7"/>
        <rFont val="Arial"/>
        <family val="2"/>
      </rPr>
      <t>Inkl. avsättning relaterad till Europeiska kommissionens konkurrensutredning</t>
    </r>
  </si>
  <si>
    <r>
      <t xml:space="preserve">Övriga avsättningar </t>
    </r>
    <r>
      <rPr>
        <vertAlign val="superscript"/>
        <sz val="9"/>
        <rFont val="Arial"/>
        <family val="2"/>
      </rPr>
      <t>6)</t>
    </r>
  </si>
  <si>
    <t>Förändring innehav utan bestämmande inflytande</t>
  </si>
  <si>
    <r>
      <t>Items affecting comparability</t>
    </r>
    <r>
      <rPr>
        <vertAlign val="superscript"/>
        <sz val="9"/>
        <rFont val="Arial"/>
        <family val="2"/>
      </rPr>
      <t>1)</t>
    </r>
  </si>
  <si>
    <t>Check</t>
  </si>
  <si>
    <t>DEFINITIONER</t>
  </si>
  <si>
    <t>Rörelsemarginal</t>
  </si>
  <si>
    <t>Nettoskuldsättning, exkl avsättning för pensioner</t>
  </si>
  <si>
    <t>Rörelseresultat i procent av nettoomsättning.</t>
  </si>
  <si>
    <t>Avkastning på sysselsatt kapital</t>
  </si>
  <si>
    <t>Scaniakoncernen</t>
  </si>
  <si>
    <t>AVSTÄMNINGAR</t>
  </si>
  <si>
    <t>Nettoskuldsättning</t>
  </si>
  <si>
    <t>Rörelsens skulder</t>
  </si>
  <si>
    <t>Totala derivat</t>
  </si>
  <si>
    <t>Finansiella intäkter</t>
  </si>
  <si>
    <t>Övriga skulder, lång- och kortfristiga</t>
  </si>
  <si>
    <t>Nyckeltal</t>
  </si>
  <si>
    <r>
      <t xml:space="preserve">Sysselsatt kapital </t>
    </r>
    <r>
      <rPr>
        <b/>
        <i/>
        <vertAlign val="superscript"/>
        <sz val="9"/>
        <color rgb="FF000000"/>
        <rFont val="Arial"/>
        <family val="2"/>
      </rPr>
      <t>1)</t>
    </r>
  </si>
  <si>
    <t xml:space="preserve">Consolidated income statements, condensed </t>
  </si>
  <si>
    <t>Koncernens resultaträkningar, i sammandrag</t>
  </si>
  <si>
    <t>Koncernens balansräkningar, i sammandrag</t>
  </si>
  <si>
    <t>Förändringar i koncernens eget kapital, i sammandrag</t>
  </si>
  <si>
    <t>Koncernens kassaflödesanalys, i sammandrag</t>
  </si>
  <si>
    <t>Nettomarginal</t>
  </si>
  <si>
    <t>Periodens resultat i procent av nettoomsättning.</t>
  </si>
  <si>
    <t>1/0 check included</t>
  </si>
  <si>
    <t>Insurance commission</t>
  </si>
  <si>
    <t>Interest surplus and insurance income</t>
  </si>
  <si>
    <t>Försäkringskommission</t>
  </si>
  <si>
    <t>Ränteöverskott och försäkringsintäkter</t>
  </si>
  <si>
    <t>manuellt OCI</t>
  </si>
  <si>
    <t>Revenues</t>
  </si>
  <si>
    <t>Intäkter</t>
  </si>
  <si>
    <r>
      <t xml:space="preserve">Avkastning på sysselsatt kapital </t>
    </r>
    <r>
      <rPr>
        <b/>
        <i/>
        <vertAlign val="superscript"/>
        <sz val="9"/>
        <color rgb="FF000000"/>
        <rFont val="Arial"/>
        <family val="2"/>
      </rPr>
      <t>1) 2)</t>
    </r>
  </si>
  <si>
    <r>
      <rPr>
        <vertAlign val="superscript"/>
        <sz val="7.5"/>
        <color rgb="FF000000"/>
        <rFont val="Arial"/>
        <family val="2"/>
      </rPr>
      <t>2)</t>
    </r>
    <r>
      <rPr>
        <sz val="7.5"/>
        <color rgb="FF000000"/>
        <rFont val="Arial"/>
        <family val="2"/>
      </rPr>
      <t xml:space="preserve"> Rörelseresultat beräknas på rullande 12-månader. </t>
    </r>
  </si>
  <si>
    <t>I delårsrapporten presenterar Scania vissa finansiella mått för att förklara relevanta trender och koncernens prestation, vilka inte definieras enligt IFRS.  Eftersom inte alla företag beräknar finansiella mått på samma sätt, är dessa inte alltid jämförbara med mått som används av andra företag. Dessa finansiella mått ska därför inte ses som en ersättning för mått som definieras enligt IFRS. Nedanstående är finansiella mått som Scania använder som inte definieras enligt IFRS, om inget annat framgår.</t>
  </si>
  <si>
    <t>Operating income, Vehicles and Services (excl. items affecting comparability</t>
  </si>
  <si>
    <t>Rörelseresultat, Fordon och tjänster (exkl. jämförelsestörande poster)</t>
  </si>
  <si>
    <t xml:space="preserve">Operating margin, percent </t>
  </si>
  <si>
    <t>Rörelsemarginal, i procent (exkl. jämförelsestörande poster)</t>
  </si>
  <si>
    <r>
      <rPr>
        <vertAlign val="superscript"/>
        <sz val="7.5"/>
        <color rgb="FF000000"/>
        <rFont val="Arial"/>
        <family val="2"/>
      </rPr>
      <t xml:space="preserve">1) </t>
    </r>
    <r>
      <rPr>
        <sz val="7.5"/>
        <color rgb="FF000000"/>
        <rFont val="Arial"/>
        <family val="2"/>
      </rPr>
      <t xml:space="preserve">Beräkningar är baserade på genomsnittligt sysselsatt kapital de senaste 13 månaderna. </t>
    </r>
  </si>
  <si>
    <t>Operating margin, percent (excl. items affecting comparability)</t>
  </si>
  <si>
    <r>
      <t>1)</t>
    </r>
    <r>
      <rPr>
        <sz val="7"/>
        <rFont val="Arial"/>
        <family val="2"/>
      </rPr>
      <t xml:space="preserve"> Avsättning i juni 2016 relaterad till Europeiska kommissionens konkurrensutredning</t>
    </r>
  </si>
  <si>
    <r>
      <t>Omvärdering av förmånsbestämda planer</t>
    </r>
    <r>
      <rPr>
        <vertAlign val="superscript"/>
        <sz val="9"/>
        <rFont val="Arial"/>
        <family val="2"/>
      </rPr>
      <t>2)</t>
    </r>
  </si>
  <si>
    <r>
      <t>Re-measurement defined benefit plans</t>
    </r>
    <r>
      <rPr>
        <vertAlign val="superscript"/>
        <sz val="9"/>
        <rFont val="Arial"/>
        <family val="2"/>
      </rPr>
      <t>2)</t>
    </r>
  </si>
  <si>
    <r>
      <t xml:space="preserve">1) </t>
    </r>
    <r>
      <rPr>
        <sz val="7"/>
        <rFont val="Arial"/>
        <family val="2"/>
      </rPr>
      <t>Provision in June 2016, related to the European Commission´s competition investigation.</t>
    </r>
  </si>
  <si>
    <t>Skatt hänförligt till poster som återförs till årets     resultat</t>
  </si>
  <si>
    <t>* Translated solely for the convenience of the reader at a closing exchange rate of SEK 9.8314 = EUR 1.00.</t>
  </si>
  <si>
    <t>* Omräknat till EUR med balansdagskurs SEK 9,8314 = EUR 1,00 enbart med avsikt att underlätta för läsaren.</t>
  </si>
  <si>
    <r>
      <t xml:space="preserve">2) </t>
    </r>
    <r>
      <rPr>
        <sz val="7"/>
        <rFont val="Arial"/>
        <family val="2"/>
      </rPr>
      <t>The discount rate in calculating the Swedish pension liability is unchanged and amounts to 2.75 percent.</t>
    </r>
  </si>
  <si>
    <r>
      <t>2)</t>
    </r>
    <r>
      <rPr>
        <sz val="7"/>
        <rFont val="Arial"/>
        <family val="2"/>
      </rPr>
      <t xml:space="preserve"> Diskonteringsräntan vid beräkning av den svenska pensionsskulden är oförändrad och uppgår till 2,75 procent.</t>
    </r>
  </si>
  <si>
    <t>Ränteintäkter</t>
  </si>
  <si>
    <t>Räntekostnader</t>
  </si>
  <si>
    <t>Övriga finansiella intäkter</t>
  </si>
  <si>
    <t>Övriga finansiella kostnader</t>
  </si>
  <si>
    <t>Övergång IFRS 9</t>
  </si>
  <si>
    <t>Övriga rörelseintäkter</t>
  </si>
  <si>
    <t>Övriga rörelsekostnader</t>
  </si>
  <si>
    <t>Kostnad för sålda varor och tjänster</t>
  </si>
  <si>
    <t xml:space="preserve">Rörelseresultat plus finansiella intäkter i procent av sysselsatt kapital. </t>
  </si>
  <si>
    <t>Rörelsemarginal, %</t>
  </si>
  <si>
    <t xml:space="preserve">(Rörelseresultat/Nettoomsättning) </t>
  </si>
  <si>
    <t>Nettomarginal, %</t>
  </si>
  <si>
    <t>(Periodens resultat/Nettoomsättning)</t>
  </si>
  <si>
    <t>Rörelse- och periodens resultat</t>
  </si>
  <si>
    <t>Totala tillgångar exklusive aktier och andelar i koncernföretag minus rörelsens skulder.</t>
  </si>
  <si>
    <t>Not 1 Rapportering per rörelsesegment</t>
  </si>
  <si>
    <t>Kostnad sålda varor</t>
  </si>
  <si>
    <t>Bruttoresultat</t>
  </si>
  <si>
    <t>Försäljningskostnader</t>
  </si>
  <si>
    <t>Administrationskostnader</t>
  </si>
  <si>
    <t>Andel av resultat i intresseföretag och joint ventures</t>
  </si>
  <si>
    <t>Räntor och förutbetalda kostnader</t>
  </si>
  <si>
    <t>Räntenetto och försäkringskommission</t>
  </si>
  <si>
    <t>Andra intäkter</t>
  </si>
  <si>
    <t>Andra kostnader</t>
  </si>
  <si>
    <t>Försäljnings- och administrationskostnader</t>
  </si>
  <si>
    <t>Scania koncernen</t>
  </si>
  <si>
    <t>Kostnader för sålda varor och tjänster</t>
  </si>
  <si>
    <t>Administrativa kostnader</t>
  </si>
  <si>
    <t>Summa finansnetto</t>
  </si>
  <si>
    <t>Eliminering</t>
  </si>
  <si>
    <t>Totala tillgångar, exkl. Aktier och andelar i koncernföretag</t>
  </si>
  <si>
    <r>
      <t>Omvärdering av förmånsbestämda planer</t>
    </r>
    <r>
      <rPr>
        <vertAlign val="superscript"/>
        <sz val="9"/>
        <rFont val="Arial"/>
        <family val="2"/>
      </rPr>
      <t>1)</t>
    </r>
  </si>
  <si>
    <t>Avstämning av segment till Scaniakoncernen</t>
  </si>
  <si>
    <t>Utdelning till aktieägare</t>
  </si>
  <si>
    <t>Sysselsatt kapital</t>
  </si>
  <si>
    <t>Övriga avsättningar, lång- och kortfristiga</t>
  </si>
  <si>
    <t>Periodens kassaflöde</t>
  </si>
  <si>
    <t>Kv 2</t>
  </si>
  <si>
    <t>31 Mar</t>
  </si>
  <si>
    <t>Januari - December</t>
  </si>
  <si>
    <t>Verkligt värde justering avseende egetkapitalinstrument</t>
  </si>
  <si>
    <t>För ytterligare information om finansiella instrument i Scania, se not 28 Finansiella instrument i Scanias årsredovisning för 2018.</t>
  </si>
  <si>
    <t>31 mar</t>
  </si>
  <si>
    <t>Nyttjanderättstillgångar</t>
  </si>
  <si>
    <t>Kapitaltillskott</t>
  </si>
  <si>
    <t>Kassaflöde från investeringsverksamheten</t>
  </si>
  <si>
    <t>Kassaflöde före finansieringsverksamheten</t>
  </si>
  <si>
    <t>* Omräknat till EUR med balansdagskurs SEK 10,4017 = EUR 1,00 enbart med avsikt att underlätta för läsaren.</t>
  </si>
  <si>
    <r>
      <t>1)</t>
    </r>
    <r>
      <rPr>
        <sz val="7"/>
        <rFont val="Arial"/>
        <family val="2"/>
      </rPr>
      <t xml:space="preserve"> Diskonteringsräntan vid beräkning av den svenska pensionsskulden har ändrats till 2.0 procent per 31 mars.</t>
    </r>
  </si>
  <si>
    <t xml:space="preserve">I Scanias balansräkning är det i huvudsak derivat och kortfristiga placeringar som värderas till verkligt värde. Verkligt värde fastställs enligt olika nivåer, definierade i IFRS 13, som speglar i vilken grad marknadsvärden har använts. Kortfristiga placeringar och likvida medel har värderats enligt nivå 1, dvs utifrån noterade priser på aktiva marknader för identiska tillgångar och uppgår till MSEK 50 (696). Övriga tillgångar som värderats till verkligt värde avser derivat. Dessa har värderats enligt nivå 2 som utgår från andra data än de noterade priser som ingår i nivå 1 och avser direkt eller indirekt observerbara marknadsdata, såsom diskonteringsränta och kreditrisk. De är redovisade under Andra långfristiga fordringar om MSEK 126 (155), Andra kortfristiga fordringar om MSEK 305 (255) Andra långfristiga skulder om MSEK 792 (875) respektive Andra kortfristiga skulder om MSEK 923 (1 170). </t>
  </si>
  <si>
    <t>För finansiella tillgångar som redovisas till upplupet anskaffningsvärde uppgick redovisat värde till MSEK 95 471 (80 615) och verkligt värde till MSEK 95 895 (80 650). För finansiella skulder som redovisas till upplupet anskaffningsvärde uppgick redovisat värde till MSEK 98 280 (77 872) och verkligt värde till MSEK 99 840 (77 864). För finansiella instrument som kundfordringar, leverantörsskulder och andra ej räntebärande finansiella tillgångar och skulder, vilka redovisas till upplupet anskaffningsvärde med avdrag för eventuell nedskrivning, bedöms det verkliga värdet överensstämma med det redovisade värdet.</t>
  </si>
  <si>
    <t>2019
Kv 1</t>
  </si>
  <si>
    <t>2018
Kv 1</t>
  </si>
  <si>
    <t>Icke kassaflödespåverkande poster</t>
  </si>
  <si>
    <r>
      <t xml:space="preserve">Förändring i rörelsekapital  </t>
    </r>
    <r>
      <rPr>
        <vertAlign val="superscript"/>
        <sz val="9"/>
        <rFont val="Arial"/>
        <family val="2"/>
      </rPr>
      <t>1)</t>
    </r>
  </si>
  <si>
    <t>Nettoinvesteringar</t>
  </si>
  <si>
    <t>Kassaflöde från investeringsverksamheten 
hänförlig till den löpande verksamheten</t>
  </si>
  <si>
    <t>Kassaflöde efter investeringsverksamheten 
hänförlig till den löpande verksamheten</t>
  </si>
  <si>
    <r>
      <t xml:space="preserve">Förändring av finansiella placeringar och fordringar  </t>
    </r>
    <r>
      <rPr>
        <vertAlign val="superscript"/>
        <sz val="9"/>
        <rFont val="Arial"/>
        <family val="2"/>
      </rPr>
      <t>2)</t>
    </r>
  </si>
  <si>
    <r>
      <t xml:space="preserve">Förändring av skuldsättning från finansieringsaktiviteter  </t>
    </r>
    <r>
      <rPr>
        <vertAlign val="superscript"/>
        <sz val="9"/>
        <rFont val="Arial"/>
        <family val="2"/>
      </rPr>
      <t>3)</t>
    </r>
  </si>
  <si>
    <r>
      <t xml:space="preserve">Likvida medel vid periodens början  </t>
    </r>
    <r>
      <rPr>
        <b/>
        <vertAlign val="superscript"/>
        <sz val="9"/>
        <rFont val="Arial"/>
        <family val="2"/>
      </rPr>
      <t>4)</t>
    </r>
  </si>
  <si>
    <r>
      <t xml:space="preserve">Likvida medel vid periodens slut  </t>
    </r>
    <r>
      <rPr>
        <b/>
        <vertAlign val="superscript"/>
        <sz val="9"/>
        <rFont val="Arial"/>
        <family val="2"/>
      </rPr>
      <t>5)</t>
    </r>
  </si>
  <si>
    <t>Kassaflödesanalys, Fordon och tjänster</t>
  </si>
  <si>
    <t>Kassaflöde från den löpande verksamheten 
före förändring av rörelsekapital</t>
  </si>
  <si>
    <t>Kassaflöde från investeringsverksamheten
hänförligt till den löpande verksamheten</t>
  </si>
  <si>
    <t>Från och med 2019 har förändringar genomförts i koncernens kassaflödesanalys i enlighet med Volkswagen koncernens presentation av kassaflödet.</t>
  </si>
  <si>
    <t>Jämförelsesiffror för 2018 har justerats enligt nedan:</t>
  </si>
  <si>
    <r>
      <t xml:space="preserve">1) </t>
    </r>
    <r>
      <rPr>
        <sz val="7"/>
        <rFont val="Arial"/>
        <family val="2"/>
      </rPr>
      <t xml:space="preserve"> Lånefordringar har flyttats till förändring av finansiella placeringar och fordringar med 631 MSEK. </t>
    </r>
  </si>
  <si>
    <r>
      <t>3)</t>
    </r>
    <r>
      <rPr>
        <sz val="7"/>
        <rFont val="Arial"/>
        <family val="2"/>
      </rPr>
      <t xml:space="preserve">  Lånefordringar har flyttats till förändring av finansiella placeringar och fordringar med -1 101 MSEK. </t>
    </r>
  </si>
  <si>
    <r>
      <rPr>
        <vertAlign val="superscript"/>
        <sz val="7"/>
        <rFont val="Arial"/>
        <family val="2"/>
      </rPr>
      <t>4)</t>
    </r>
    <r>
      <rPr>
        <sz val="7"/>
        <rFont val="Arial"/>
        <family val="2"/>
      </rPr>
      <t xml:space="preserve">  Kommunobligationer har flyttats till förändring av finansiella placeringar och fordringar med -450 MSEK.</t>
    </r>
  </si>
  <si>
    <r>
      <rPr>
        <vertAlign val="superscript"/>
        <sz val="7"/>
        <rFont val="Arial"/>
        <family val="2"/>
      </rPr>
      <t>5)</t>
    </r>
    <r>
      <rPr>
        <sz val="7"/>
        <rFont val="Arial"/>
        <family val="2"/>
      </rPr>
      <t xml:space="preserve">  Kommunobligationer har flyttats till förändring av finansiella placeringar och fordringar med -590 MSEK.</t>
    </r>
  </si>
  <si>
    <t>I tillägg till ovan så har några omklassificeringar av lägre värde gjorts vilket påverkat jämförelsesiffror för 2018 enligt följande:
Icke kassaflödespåverkande poster -108 MSEK, betald skatt -4 MSEK, förändring i rörelsekapital -22 MSEK, investeringsverksamheten 99 MSEK, finanseringsverksamheten 46 MSEK och förändring i likvida medel -11 MSEK.</t>
  </si>
  <si>
    <t>Lån till bolag inom Volswagen gruppen</t>
  </si>
  <si>
    <t>Uppluppen ränta i kortfristiga placeringar</t>
  </si>
  <si>
    <t>Uppluppen ränta i räntebärande skulder</t>
  </si>
  <si>
    <t>Kort- och långfristiga räntebärande skulder (exklusive avsättning för pensioner) minus likvida medel, kortfristiga placeringar och långfristiga koncerninterna lån till bolag inom Volkswagengruppen.</t>
  </si>
  <si>
    <t>Lån till bolag inom Volkswagengruppen</t>
  </si>
  <si>
    <r>
      <t xml:space="preserve">2)  </t>
    </r>
    <r>
      <rPr>
        <sz val="7"/>
        <rFont val="Arial"/>
        <family val="2"/>
      </rPr>
      <t>Kommunobligationer är inkluderat med -140 MSEK, vilket tidigare var presenterat inom likvida medel. Lånefordringar är inkluderat med -631 MSEK, vilket tidigare var presenterat inom förändring av rörelsekapital. Lånefordringar är inkluderat med                                                      1 101 MSEK, vilket tidigare var presenterat inom finansieringsverksamheten.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</si>
</sst>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k_r_-;\-* #,##0.00\ _k_r_-;_-* &quot;-&quot;??\ _k_r_-;_-@_-"/>
    <numFmt numFmtId="164" formatCode="#,##0.0"/>
    <numFmt numFmtId="165" formatCode="0.0%"/>
    <numFmt numFmtId="166" formatCode="0.0"/>
    <numFmt numFmtId="167" formatCode="0.000"/>
    <numFmt numFmtId="168" formatCode="0.0000"/>
    <numFmt numFmtId="169" formatCode="#,##0.0000000"/>
    <numFmt numFmtId="170" formatCode="General_)"/>
    <numFmt numFmtId="171" formatCode="_ * #,##0.00_)&quot;kr&quot;_ ;_ * \(#,##0.00\)&quot;kr&quot;_ ;_ * &quot;-&quot;??_)&quot;kr&quot;_ ;_ @_ "/>
    <numFmt numFmtId="172" formatCode="&quot;$&quot;#,##0;[Red]\-&quot;$&quot;#,##0"/>
    <numFmt numFmtId="173" formatCode="0.00_)"/>
    <numFmt numFmtId="174" formatCode="[$-41D]dd/mmm;@"/>
    <numFmt numFmtId="175" formatCode="_-* #,##0.00_ _k_r_-;\-* #,##0.00_ _k_r_-;_-* &quot;-&quot;??_ _k_r_-;_-@_-"/>
  </numFmts>
  <fonts count="65">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6"/>
      <name val="Arial"/>
      <family val="2"/>
    </font>
    <font>
      <b/>
      <sz val="10"/>
      <name val="Arial"/>
      <family val="2"/>
    </font>
    <font>
      <sz val="8"/>
      <name val="Arial"/>
      <family val="2"/>
    </font>
    <font>
      <i/>
      <sz val="10"/>
      <name val="Arial"/>
      <family val="2"/>
    </font>
    <font>
      <i/>
      <sz val="8"/>
      <name val="Arial"/>
      <family val="2"/>
    </font>
    <font>
      <b/>
      <sz val="14"/>
      <name val="Arial"/>
      <family val="2"/>
    </font>
    <font>
      <vertAlign val="superscript"/>
      <sz val="8"/>
      <name val="Arial"/>
      <family val="2"/>
    </font>
    <font>
      <b/>
      <sz val="8"/>
      <name val="Arial"/>
      <family val="2"/>
    </font>
    <font>
      <sz val="14"/>
      <name val="Arial"/>
      <family val="2"/>
    </font>
    <font>
      <sz val="12"/>
      <name val="Arial"/>
      <family val="2"/>
    </font>
    <font>
      <sz val="8"/>
      <name val="Arial"/>
      <family val="2"/>
    </font>
    <font>
      <b/>
      <i/>
      <sz val="16"/>
      <name val="Helv"/>
    </font>
    <font>
      <sz val="12"/>
      <name val="Helv"/>
      <family val="2"/>
    </font>
    <font>
      <sz val="10"/>
      <name val="MS Sans Serif"/>
      <family val="2"/>
    </font>
    <font>
      <sz val="9"/>
      <name val="Arial"/>
      <family val="2"/>
    </font>
    <font>
      <b/>
      <i/>
      <sz val="9"/>
      <name val="Arial"/>
      <family val="2"/>
    </font>
    <font>
      <b/>
      <sz val="9"/>
      <name val="Arial"/>
      <family val="2"/>
    </font>
    <font>
      <i/>
      <sz val="9"/>
      <name val="Arial"/>
      <family val="2"/>
    </font>
    <font>
      <vertAlign val="superscript"/>
      <sz val="9"/>
      <name val="Arial"/>
      <family val="2"/>
    </font>
    <font>
      <sz val="9"/>
      <color indexed="10"/>
      <name val="Arial"/>
      <family val="2"/>
    </font>
    <font>
      <b/>
      <sz val="11"/>
      <name val="Arial"/>
      <family val="2"/>
    </font>
    <font>
      <sz val="7"/>
      <name val="Arial"/>
      <family val="2"/>
    </font>
    <font>
      <i/>
      <sz val="7"/>
      <name val="Arial"/>
      <family val="2"/>
    </font>
    <font>
      <b/>
      <sz val="7"/>
      <name val="Arial"/>
      <family val="2"/>
    </font>
    <font>
      <vertAlign val="superscript"/>
      <sz val="7"/>
      <name val="Arial"/>
      <family val="2"/>
    </font>
    <font>
      <b/>
      <i/>
      <sz val="7"/>
      <name val="Arial"/>
      <family val="2"/>
    </font>
    <font>
      <sz val="7"/>
      <name val="Helvetica"/>
      <family val="2"/>
    </font>
    <font>
      <b/>
      <vertAlign val="superscript"/>
      <sz val="9"/>
      <name val="Arial"/>
      <family val="2"/>
    </font>
    <font>
      <sz val="10"/>
      <color rgb="FFFF0000"/>
      <name val="Arial"/>
      <family val="2"/>
    </font>
    <font>
      <sz val="9"/>
      <color rgb="FFFF0000"/>
      <name val="Arial"/>
      <family val="2"/>
    </font>
    <font>
      <b/>
      <sz val="9"/>
      <color indexed="81"/>
      <name val="Tahoma"/>
      <family val="2"/>
    </font>
    <font>
      <sz val="9"/>
      <color indexed="81"/>
      <name val="Tahoma"/>
      <family val="2"/>
    </font>
    <font>
      <sz val="9"/>
      <color rgb="FF0000FF"/>
      <name val="Arial"/>
      <family val="2"/>
    </font>
    <font>
      <b/>
      <sz val="9"/>
      <color rgb="FF0000FF"/>
      <name val="Arial"/>
      <family val="2"/>
    </font>
    <font>
      <sz val="10"/>
      <color rgb="FF0000FF"/>
      <name val="Arial"/>
      <family val="2"/>
    </font>
    <font>
      <vertAlign val="superscript"/>
      <sz val="9"/>
      <color rgb="FF0000FF"/>
      <name val="Arial"/>
      <family val="2"/>
    </font>
    <font>
      <b/>
      <sz val="10"/>
      <color rgb="FF0000FF"/>
      <name val="Arial"/>
      <family val="2"/>
    </font>
    <font>
      <b/>
      <sz val="10"/>
      <color theme="1"/>
      <name val="Arial"/>
      <family val="2"/>
    </font>
    <font>
      <b/>
      <sz val="10"/>
      <color rgb="FFFF0000"/>
      <name val="Arial"/>
      <family val="2"/>
    </font>
    <font>
      <b/>
      <sz val="10"/>
      <color rgb="FF00B050"/>
      <name val="Arial"/>
      <family val="2"/>
    </font>
    <font>
      <sz val="11"/>
      <color theme="1"/>
      <name val="Calibri"/>
      <family val="2"/>
      <scheme val="minor"/>
    </font>
    <font>
      <b/>
      <sz val="9"/>
      <color rgb="FFFF0000"/>
      <name val="Arial"/>
      <family val="2"/>
    </font>
    <font>
      <sz val="11"/>
      <color rgb="FF000000"/>
      <name val="Calibri"/>
      <family val="2"/>
      <scheme val="minor"/>
    </font>
    <font>
      <b/>
      <sz val="11"/>
      <color rgb="FF000000"/>
      <name val="Arial"/>
      <family val="2"/>
    </font>
    <font>
      <sz val="9"/>
      <color rgb="FF000000"/>
      <name val="Arial"/>
      <family val="2"/>
    </font>
    <font>
      <b/>
      <sz val="9"/>
      <color rgb="FF000000"/>
      <name val="Arial"/>
      <family val="2"/>
    </font>
    <font>
      <i/>
      <sz val="9"/>
      <color rgb="FF000000"/>
      <name val="Arial"/>
      <family val="2"/>
    </font>
    <font>
      <sz val="7.5"/>
      <color rgb="FF000000"/>
      <name val="Arial"/>
      <family val="2"/>
    </font>
    <font>
      <sz val="7.5"/>
      <name val="Arial"/>
      <family val="2"/>
    </font>
    <font>
      <b/>
      <i/>
      <sz val="9"/>
      <color rgb="FF000000"/>
      <name val="Arial"/>
      <family val="2"/>
    </font>
    <font>
      <b/>
      <i/>
      <vertAlign val="superscript"/>
      <sz val="9"/>
      <color rgb="FF000000"/>
      <name val="Arial"/>
      <family val="2"/>
    </font>
    <font>
      <vertAlign val="superscript"/>
      <sz val="7.5"/>
      <color rgb="FF000000"/>
      <name val="Arial"/>
      <family val="2"/>
    </font>
    <font>
      <sz val="9"/>
      <color theme="1"/>
      <name val="Arial"/>
      <family val="2"/>
    </font>
    <font>
      <sz val="9"/>
      <name val="Geneva"/>
      <family val="2"/>
    </font>
    <font>
      <sz val="10"/>
      <name val="Calibri"/>
      <family val="2"/>
    </font>
    <font>
      <sz val="10"/>
      <color indexed="8"/>
      <name val="Arial"/>
      <family val="2"/>
    </font>
    <font>
      <sz val="9"/>
      <name val="Geneva"/>
    </font>
    <font>
      <b/>
      <sz val="10"/>
      <color rgb="FF7030A0"/>
      <name val="Arial"/>
      <family val="2"/>
    </font>
    <font>
      <sz val="12"/>
      <color theme="1"/>
      <name val="Arial"/>
      <family val="2"/>
    </font>
  </fonts>
  <fills count="12">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99FFCC"/>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CC"/>
      </patternFill>
    </fill>
    <fill>
      <patternFill patternType="solid">
        <fgColor theme="5"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s>
  <cellStyleXfs count="256">
    <xf numFmtId="0" fontId="0" fillId="0" borderId="0"/>
    <xf numFmtId="171" fontId="5" fillId="0" borderId="0" applyFont="0" applyFill="0" applyBorder="0" applyAlignment="0" applyProtection="0"/>
    <xf numFmtId="172" fontId="5" fillId="0" borderId="0" applyFont="0" applyFill="0" applyBorder="0" applyAlignment="0" applyProtection="0"/>
    <xf numFmtId="173" fontId="17" fillId="0" borderId="0"/>
    <xf numFmtId="9" fontId="5" fillId="0" borderId="0" applyFont="0" applyFill="0" applyBorder="0" applyAlignment="0" applyProtection="0"/>
    <xf numFmtId="170" fontId="18" fillId="0" borderId="0"/>
    <xf numFmtId="38" fontId="19" fillId="0" borderId="0" applyFont="0" applyFill="0" applyBorder="0" applyAlignment="0" applyProtection="0"/>
    <xf numFmtId="167" fontId="5" fillId="0" borderId="0" applyFont="0" applyFill="0" applyBorder="0" applyAlignment="0" applyProtection="0"/>
    <xf numFmtId="0" fontId="4" fillId="0" borderId="0"/>
    <xf numFmtId="0" fontId="5" fillId="0" borderId="0"/>
    <xf numFmtId="0" fontId="3" fillId="0" borderId="0"/>
    <xf numFmtId="0" fontId="5" fillId="0" borderId="0"/>
    <xf numFmtId="0" fontId="5" fillId="0" borderId="0"/>
    <xf numFmtId="0" fontId="2" fillId="0" borderId="0"/>
    <xf numFmtId="0" fontId="46" fillId="0" borderId="0"/>
    <xf numFmtId="0" fontId="48" fillId="0" borderId="0"/>
    <xf numFmtId="0" fontId="1" fillId="0" borderId="0"/>
    <xf numFmtId="43" fontId="5" fillId="0" borderId="0" applyFont="0" applyFill="0" applyBorder="0" applyAlignment="0" applyProtection="0"/>
    <xf numFmtId="175" fontId="59" fillId="0" borderId="0" applyFont="0" applyFill="0" applyBorder="0" applyAlignment="0" applyProtection="0"/>
    <xf numFmtId="0" fontId="5" fillId="0" borderId="0"/>
    <xf numFmtId="0" fontId="5" fillId="0" borderId="0"/>
    <xf numFmtId="0" fontId="5" fillId="0" borderId="0"/>
    <xf numFmtId="0" fontId="59" fillId="0" borderId="0"/>
    <xf numFmtId="0" fontId="59" fillId="0" borderId="0"/>
    <xf numFmtId="0" fontId="59" fillId="0" borderId="0"/>
    <xf numFmtId="0" fontId="5" fillId="0" borderId="0"/>
    <xf numFmtId="0" fontId="1" fillId="0" borderId="0"/>
    <xf numFmtId="0" fontId="60" fillId="0" borderId="0" applyNumberFormat="0" applyBorder="0">
      <alignment horizontal="center"/>
    </xf>
    <xf numFmtId="0" fontId="5" fillId="0" borderId="0"/>
    <xf numFmtId="0" fontId="1" fillId="0" borderId="0"/>
    <xf numFmtId="0" fontId="60" fillId="0" borderId="0" applyNumberFormat="0" applyBorder="0">
      <alignment horizontal="center"/>
    </xf>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61" fillId="9" borderId="12" applyNumberFormat="0" applyFont="0" applyAlignment="0" applyProtection="0"/>
    <xf numFmtId="9" fontId="60"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9" fillId="0" borderId="0" applyFont="0" applyFill="0" applyBorder="0" applyAlignment="0" applyProtection="0"/>
    <xf numFmtId="9" fontId="5" fillId="0" borderId="0" applyFont="0" applyFill="0" applyBorder="0" applyAlignment="0" applyProtection="0"/>
    <xf numFmtId="0" fontId="62" fillId="0" borderId="0"/>
    <xf numFmtId="175" fontId="59"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0" fillId="0" borderId="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64" fillId="0" borderId="0"/>
    <xf numFmtId="0" fontId="64" fillId="0" borderId="0"/>
    <xf numFmtId="0" fontId="64" fillId="0" borderId="0"/>
  </cellStyleXfs>
  <cellXfs count="600">
    <xf numFmtId="0" fontId="0" fillId="0" borderId="0" xfId="0"/>
    <xf numFmtId="3" fontId="7" fillId="0" borderId="0" xfId="0" applyNumberFormat="1" applyFont="1" applyFill="1" applyBorder="1"/>
    <xf numFmtId="0" fontId="7" fillId="0" borderId="0" xfId="0" applyFont="1" applyFill="1" applyBorder="1" applyAlignment="1">
      <alignment horizontal="center"/>
    </xf>
    <xf numFmtId="0" fontId="7" fillId="0" borderId="0" xfId="0" applyFont="1" applyFill="1" applyBorder="1"/>
    <xf numFmtId="0" fontId="7" fillId="0" borderId="0" xfId="0" applyFont="1" applyFill="1"/>
    <xf numFmtId="3" fontId="7" fillId="0" borderId="0" xfId="0" applyNumberFormat="1" applyFont="1" applyFill="1" applyBorder="1" applyAlignment="1"/>
    <xf numFmtId="0" fontId="7" fillId="0" borderId="0" xfId="0" applyFont="1" applyFill="1" applyBorder="1" applyAlignment="1"/>
    <xf numFmtId="3" fontId="9" fillId="0" borderId="0" xfId="0" applyNumberFormat="1" applyFont="1" applyFill="1" applyBorder="1" applyAlignment="1">
      <alignment horizontal="right"/>
    </xf>
    <xf numFmtId="169" fontId="9" fillId="0" borderId="0" xfId="0" applyNumberFormat="1" applyFont="1" applyFill="1" applyBorder="1" applyAlignment="1">
      <alignment horizontal="right"/>
    </xf>
    <xf numFmtId="164" fontId="7" fillId="0" borderId="0" xfId="0" applyNumberFormat="1" applyFont="1" applyFill="1" applyBorder="1" applyAlignment="1">
      <alignment horizontal="right"/>
    </xf>
    <xf numFmtId="3" fontId="0" fillId="0" borderId="0" xfId="0" applyNumberFormat="1"/>
    <xf numFmtId="4" fontId="7" fillId="0" borderId="0" xfId="0" applyNumberFormat="1" applyFont="1" applyFill="1" applyBorder="1" applyAlignment="1">
      <alignment horizontal="right"/>
    </xf>
    <xf numFmtId="3" fontId="9" fillId="0" borderId="0" xfId="0" applyNumberFormat="1" applyFont="1" applyFill="1" applyBorder="1" applyAlignment="1" applyProtection="1">
      <alignment horizontal="right"/>
      <protection locked="0"/>
    </xf>
    <xf numFmtId="3" fontId="7" fillId="0" borderId="0" xfId="0" applyNumberFormat="1" applyFont="1" applyFill="1" applyBorder="1" applyAlignment="1" applyProtection="1">
      <protection locked="0"/>
    </xf>
    <xf numFmtId="0" fontId="8" fillId="0" borderId="0" xfId="0" applyFont="1" applyFill="1" applyBorder="1" applyProtection="1">
      <protection locked="0"/>
    </xf>
    <xf numFmtId="0" fontId="15"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0" fontId="7" fillId="0" borderId="0" xfId="0" applyFont="1" applyBorder="1" applyProtection="1">
      <protection locked="0"/>
    </xf>
    <xf numFmtId="0" fontId="7" fillId="0" borderId="0" xfId="0" applyFont="1" applyFill="1" applyBorder="1" applyProtection="1">
      <protection locked="0"/>
    </xf>
    <xf numFmtId="0" fontId="9" fillId="0" borderId="0" xfId="0" applyFont="1" applyFill="1" applyBorder="1" applyAlignment="1" applyProtection="1">
      <alignment horizontal="right"/>
      <protection locked="0"/>
    </xf>
    <xf numFmtId="0" fontId="10" fillId="0" borderId="0" xfId="0" applyFont="1" applyBorder="1" applyProtection="1">
      <protection locked="0"/>
    </xf>
    <xf numFmtId="0" fontId="13" fillId="0" borderId="0" xfId="0" applyFont="1" applyFill="1" applyBorder="1" applyAlignment="1" applyProtection="1">
      <alignment horizontal="left"/>
      <protection locked="0"/>
    </xf>
    <xf numFmtId="0" fontId="7" fillId="0" borderId="0" xfId="0" applyFont="1" applyFill="1" applyBorder="1" applyAlignment="1" applyProtection="1">
      <protection locked="0"/>
    </xf>
    <xf numFmtId="49" fontId="8" fillId="0" borderId="0" xfId="0" applyNumberFormat="1" applyFont="1" applyFill="1" applyBorder="1" applyAlignment="1" applyProtection="1">
      <alignment horizontal="center" wrapText="1"/>
      <protection locked="0"/>
    </xf>
    <xf numFmtId="1" fontId="7" fillId="0" borderId="0" xfId="0" applyNumberFormat="1" applyFont="1" applyFill="1" applyBorder="1" applyAlignment="1">
      <alignment horizontal="center" wrapText="1"/>
    </xf>
    <xf numFmtId="1" fontId="22" fillId="0" borderId="0" xfId="0" applyNumberFormat="1" applyFont="1" applyFill="1" applyBorder="1" applyAlignment="1" applyProtection="1">
      <alignment horizontal="left"/>
      <protection locked="0"/>
    </xf>
    <xf numFmtId="1" fontId="21" fillId="0" borderId="0" xfId="0" applyNumberFormat="1" applyFont="1" applyFill="1" applyBorder="1" applyAlignment="1" applyProtection="1">
      <alignment horizontal="right"/>
      <protection locked="0"/>
    </xf>
    <xf numFmtId="1" fontId="20" fillId="0" borderId="0" xfId="0" applyNumberFormat="1" applyFont="1" applyFill="1" applyBorder="1" applyAlignment="1" applyProtection="1">
      <alignment horizontal="left"/>
      <protection locked="0"/>
    </xf>
    <xf numFmtId="3" fontId="23" fillId="0" borderId="0" xfId="0" applyNumberFormat="1" applyFont="1" applyFill="1" applyBorder="1" applyAlignment="1" applyProtection="1">
      <alignment horizontal="right"/>
      <protection locked="0"/>
    </xf>
    <xf numFmtId="3" fontId="22" fillId="0" borderId="0" xfId="0" applyNumberFormat="1" applyFont="1" applyFill="1" applyBorder="1" applyAlignment="1" applyProtection="1">
      <alignment horizontal="right"/>
      <protection locked="0"/>
    </xf>
    <xf numFmtId="3" fontId="20" fillId="0" borderId="0" xfId="0" applyNumberFormat="1" applyFont="1" applyFill="1" applyBorder="1" applyAlignment="1" applyProtection="1">
      <alignment horizontal="right"/>
      <protection locked="0"/>
    </xf>
    <xf numFmtId="1" fontId="20" fillId="0" borderId="0" xfId="4" applyNumberFormat="1" applyFont="1" applyFill="1" applyBorder="1" applyAlignment="1" applyProtection="1">
      <alignment horizontal="right"/>
      <protection locked="0"/>
    </xf>
    <xf numFmtId="3" fontId="23" fillId="0" borderId="1" xfId="0" applyNumberFormat="1" applyFont="1" applyFill="1" applyBorder="1" applyAlignment="1" applyProtection="1">
      <alignment horizontal="right"/>
      <protection locked="0"/>
    </xf>
    <xf numFmtId="3" fontId="22" fillId="0" borderId="1" xfId="0" applyNumberFormat="1" applyFont="1" applyFill="1" applyBorder="1" applyAlignment="1" applyProtection="1">
      <alignment horizontal="right"/>
      <protection locked="0"/>
    </xf>
    <xf numFmtId="3" fontId="20" fillId="0" borderId="1" xfId="0" applyNumberFormat="1" applyFont="1" applyFill="1" applyBorder="1" applyAlignment="1" applyProtection="1">
      <alignment horizontal="right"/>
      <protection locked="0"/>
    </xf>
    <xf numFmtId="1" fontId="20" fillId="0" borderId="1" xfId="4" applyNumberFormat="1" applyFont="1" applyFill="1" applyBorder="1" applyAlignment="1" applyProtection="1">
      <alignment horizontal="right"/>
      <protection locked="0"/>
    </xf>
    <xf numFmtId="1" fontId="22" fillId="0" borderId="0" xfId="0" applyNumberFormat="1" applyFont="1" applyFill="1" applyBorder="1" applyAlignment="1" applyProtection="1">
      <alignment horizontal="left" wrapText="1"/>
      <protection locked="0"/>
    </xf>
    <xf numFmtId="1" fontId="20" fillId="0" borderId="0" xfId="0" applyNumberFormat="1" applyFont="1" applyFill="1" applyBorder="1" applyAlignment="1" applyProtection="1">
      <alignment horizontal="left" wrapText="1"/>
      <protection locked="0"/>
    </xf>
    <xf numFmtId="3" fontId="23" fillId="0" borderId="2" xfId="0" applyNumberFormat="1" applyFont="1" applyFill="1" applyBorder="1" applyAlignment="1" applyProtection="1">
      <alignment horizontal="right"/>
      <protection locked="0"/>
    </xf>
    <xf numFmtId="3" fontId="22" fillId="0" borderId="2" xfId="0" applyNumberFormat="1" applyFont="1" applyFill="1" applyBorder="1" applyAlignment="1" applyProtection="1">
      <alignment horizontal="right"/>
      <protection locked="0"/>
    </xf>
    <xf numFmtId="3" fontId="20" fillId="0" borderId="2" xfId="0" applyNumberFormat="1" applyFont="1" applyFill="1" applyBorder="1" applyAlignment="1" applyProtection="1">
      <alignment horizontal="right"/>
      <protection locked="0"/>
    </xf>
    <xf numFmtId="1" fontId="20" fillId="0" borderId="1" xfId="0" applyNumberFormat="1" applyFont="1" applyFill="1" applyBorder="1" applyAlignment="1" applyProtection="1">
      <alignment horizontal="left"/>
      <protection locked="0"/>
    </xf>
    <xf numFmtId="3" fontId="22" fillId="0" borderId="0" xfId="0" applyNumberFormat="1" applyFont="1" applyFill="1" applyBorder="1" applyProtection="1">
      <protection locked="0"/>
    </xf>
    <xf numFmtId="3" fontId="20" fillId="0" borderId="0" xfId="0" applyNumberFormat="1" applyFont="1" applyFill="1" applyBorder="1" applyProtection="1">
      <protection locked="0"/>
    </xf>
    <xf numFmtId="0" fontId="23" fillId="0" borderId="0" xfId="0" applyFont="1" applyFill="1" applyBorder="1" applyProtection="1">
      <protection locked="0"/>
    </xf>
    <xf numFmtId="3" fontId="23" fillId="0" borderId="0" xfId="0" applyNumberFormat="1" applyFont="1" applyFill="1" applyBorder="1" applyAlignment="1" applyProtection="1">
      <protection locked="0"/>
    </xf>
    <xf numFmtId="3" fontId="21" fillId="0" borderId="0" xfId="0" applyNumberFormat="1" applyFont="1" applyFill="1" applyBorder="1" applyAlignment="1" applyProtection="1">
      <protection locked="0"/>
    </xf>
    <xf numFmtId="9" fontId="23" fillId="0" borderId="0" xfId="0" applyNumberFormat="1" applyFont="1" applyFill="1" applyBorder="1" applyAlignment="1" applyProtection="1">
      <protection locked="0"/>
    </xf>
    <xf numFmtId="0" fontId="20" fillId="0" borderId="0" xfId="0" applyFont="1" applyFill="1" applyBorder="1" applyProtection="1">
      <protection locked="0"/>
    </xf>
    <xf numFmtId="169" fontId="23" fillId="0" borderId="0" xfId="0" applyNumberFormat="1" applyFont="1" applyFill="1" applyBorder="1" applyAlignment="1" applyProtection="1">
      <alignment horizontal="right"/>
      <protection locked="0"/>
    </xf>
    <xf numFmtId="2" fontId="22" fillId="0" borderId="0" xfId="0" applyNumberFormat="1" applyFont="1" applyFill="1" applyBorder="1" applyProtection="1">
      <protection locked="0"/>
    </xf>
    <xf numFmtId="2" fontId="20" fillId="0" borderId="0" xfId="0" applyNumberFormat="1" applyFont="1" applyFill="1" applyBorder="1" applyProtection="1">
      <protection locked="0"/>
    </xf>
    <xf numFmtId="166" fontId="22" fillId="0" borderId="0" xfId="0" applyNumberFormat="1" applyFont="1" applyFill="1" applyBorder="1" applyAlignment="1" applyProtection="1">
      <alignment horizontal="right"/>
      <protection locked="0"/>
    </xf>
    <xf numFmtId="166" fontId="20" fillId="0" borderId="0" xfId="0" applyNumberFormat="1" applyFont="1" applyFill="1" applyBorder="1" applyAlignment="1" applyProtection="1">
      <alignment horizontal="right"/>
      <protection locked="0"/>
    </xf>
    <xf numFmtId="166" fontId="20" fillId="0" borderId="0" xfId="0" applyNumberFormat="1" applyFont="1" applyFill="1" applyBorder="1" applyProtection="1">
      <protection locked="0"/>
    </xf>
    <xf numFmtId="166" fontId="22" fillId="0" borderId="0" xfId="0" applyNumberFormat="1" applyFont="1" applyFill="1" applyBorder="1" applyProtection="1">
      <protection locked="0"/>
    </xf>
    <xf numFmtId="0" fontId="23" fillId="0" borderId="0" xfId="0" applyFont="1" applyFill="1" applyBorder="1" applyAlignment="1" applyProtection="1">
      <alignment horizontal="right"/>
      <protection locked="0"/>
    </xf>
    <xf numFmtId="0" fontId="20" fillId="0" borderId="0" xfId="0" applyFont="1" applyFill="1" applyBorder="1" applyAlignment="1" applyProtection="1">
      <alignment horizontal="left"/>
      <protection locked="0"/>
    </xf>
    <xf numFmtId="3" fontId="22" fillId="0" borderId="0" xfId="0" applyNumberFormat="1" applyFont="1" applyFill="1" applyBorder="1" applyAlignment="1" applyProtection="1">
      <protection locked="0"/>
    </xf>
    <xf numFmtId="3" fontId="20" fillId="0" borderId="0" xfId="0" applyNumberFormat="1" applyFont="1" applyFill="1" applyBorder="1" applyAlignment="1" applyProtection="1">
      <protection locked="0"/>
    </xf>
    <xf numFmtId="9" fontId="20" fillId="0" borderId="0" xfId="0" applyNumberFormat="1" applyFont="1" applyFill="1" applyBorder="1" applyAlignment="1" applyProtection="1">
      <protection locked="0"/>
    </xf>
    <xf numFmtId="1" fontId="26" fillId="0" borderId="0" xfId="0" applyNumberFormat="1" applyFont="1" applyFill="1" applyBorder="1" applyAlignment="1" applyProtection="1">
      <alignment horizontal="left"/>
      <protection locked="0"/>
    </xf>
    <xf numFmtId="0" fontId="27" fillId="0" borderId="0" xfId="0" applyFont="1" applyFill="1" applyBorder="1" applyProtection="1">
      <protection locked="0"/>
    </xf>
    <xf numFmtId="169" fontId="28" fillId="0" borderId="0" xfId="0" applyNumberFormat="1" applyFont="1" applyFill="1" applyBorder="1" applyAlignment="1" applyProtection="1">
      <alignment horizontal="right"/>
      <protection locked="0"/>
    </xf>
    <xf numFmtId="2" fontId="29" fillId="0" borderId="0" xfId="0" applyNumberFormat="1" applyFont="1" applyFill="1" applyBorder="1" applyProtection="1">
      <protection locked="0"/>
    </xf>
    <xf numFmtId="2" fontId="27" fillId="0" borderId="0" xfId="0" applyNumberFormat="1" applyFont="1" applyFill="1" applyBorder="1" applyProtection="1">
      <protection locked="0"/>
    </xf>
    <xf numFmtId="0" fontId="27" fillId="0" borderId="0" xfId="0" applyFont="1" applyFill="1"/>
    <xf numFmtId="0" fontId="30" fillId="0" borderId="0" xfId="0" applyFont="1" applyFill="1" applyBorder="1" applyProtection="1">
      <protection locked="0"/>
    </xf>
    <xf numFmtId="0" fontId="29" fillId="0" borderId="0" xfId="0" applyFont="1" applyBorder="1" applyProtection="1">
      <protection locked="0"/>
    </xf>
    <xf numFmtId="0" fontId="27" fillId="0" borderId="0" xfId="0" applyFont="1" applyFill="1" applyAlignment="1" applyProtection="1">
      <alignment wrapText="1"/>
      <protection locked="0"/>
    </xf>
    <xf numFmtId="0" fontId="28" fillId="0" borderId="0" xfId="0" applyFont="1" applyFill="1" applyBorder="1" applyProtection="1">
      <protection locked="0"/>
    </xf>
    <xf numFmtId="0" fontId="28" fillId="0" borderId="0" xfId="0" applyFont="1" applyBorder="1" applyProtection="1">
      <protection locked="0"/>
    </xf>
    <xf numFmtId="168" fontId="27" fillId="0" borderId="0" xfId="0" applyNumberFormat="1" applyFont="1" applyFill="1" applyBorder="1" applyProtection="1">
      <protection locked="0"/>
    </xf>
    <xf numFmtId="0" fontId="28" fillId="0" borderId="0" xfId="0" applyFont="1" applyFill="1" applyBorder="1" applyAlignment="1" applyProtection="1">
      <alignment horizontal="right"/>
      <protection locked="0"/>
    </xf>
    <xf numFmtId="1" fontId="26" fillId="0" borderId="0" xfId="0" applyNumberFormat="1" applyFont="1" applyFill="1" applyBorder="1" applyAlignment="1">
      <alignment horizontal="left"/>
    </xf>
    <xf numFmtId="0" fontId="26" fillId="0" borderId="0" xfId="0" applyFont="1" applyFill="1" applyBorder="1"/>
    <xf numFmtId="0" fontId="20" fillId="0" borderId="1" xfId="0" applyFont="1" applyFill="1" applyBorder="1" applyAlignment="1">
      <alignment horizontal="left"/>
    </xf>
    <xf numFmtId="0" fontId="22" fillId="0" borderId="1" xfId="0" applyFont="1" applyFill="1" applyBorder="1" applyAlignment="1">
      <alignment horizontal="right"/>
    </xf>
    <xf numFmtId="1" fontId="21" fillId="0" borderId="0" xfId="0" applyNumberFormat="1" applyFont="1" applyFill="1" applyBorder="1" applyAlignment="1">
      <alignment horizontal="right"/>
    </xf>
    <xf numFmtId="0" fontId="20" fillId="0" borderId="0" xfId="0" applyFont="1" applyFill="1" applyBorder="1"/>
    <xf numFmtId="3" fontId="23" fillId="0" borderId="0" xfId="0" applyNumberFormat="1" applyFont="1" applyFill="1" applyBorder="1" applyAlignment="1">
      <alignment horizontal="right"/>
    </xf>
    <xf numFmtId="3" fontId="22" fillId="0" borderId="0" xfId="0" applyNumberFormat="1" applyFont="1" applyFill="1" applyBorder="1" applyAlignment="1">
      <alignment horizontal="right"/>
    </xf>
    <xf numFmtId="3" fontId="20" fillId="0" borderId="0" xfId="0" applyNumberFormat="1" applyFont="1" applyFill="1" applyBorder="1" applyAlignment="1">
      <alignment horizontal="right"/>
    </xf>
    <xf numFmtId="1" fontId="20" fillId="0" borderId="0" xfId="4" applyNumberFormat="1" applyFont="1" applyFill="1" applyBorder="1" applyAlignment="1">
      <alignment horizontal="right"/>
    </xf>
    <xf numFmtId="3" fontId="23" fillId="0" borderId="1" xfId="0" applyNumberFormat="1" applyFont="1" applyFill="1" applyBorder="1" applyAlignment="1">
      <alignment horizontal="right"/>
    </xf>
    <xf numFmtId="3" fontId="22" fillId="0" borderId="1" xfId="0" applyNumberFormat="1" applyFont="1" applyFill="1" applyBorder="1" applyAlignment="1">
      <alignment horizontal="right"/>
    </xf>
    <xf numFmtId="3" fontId="20" fillId="0" borderId="1" xfId="0" applyNumberFormat="1" applyFont="1" applyFill="1" applyBorder="1" applyAlignment="1">
      <alignment horizontal="right"/>
    </xf>
    <xf numFmtId="1" fontId="20" fillId="0" borderId="1" xfId="4" applyNumberFormat="1" applyFont="1" applyFill="1" applyBorder="1" applyAlignment="1">
      <alignment horizontal="right"/>
    </xf>
    <xf numFmtId="0" fontId="20" fillId="0" borderId="1" xfId="0" applyFont="1" applyFill="1" applyBorder="1" applyAlignment="1">
      <alignment wrapText="1"/>
    </xf>
    <xf numFmtId="0" fontId="22" fillId="0" borderId="0" xfId="0" applyFont="1" applyFill="1" applyBorder="1" applyAlignment="1">
      <alignment wrapText="1"/>
    </xf>
    <xf numFmtId="0" fontId="22" fillId="0" borderId="0" xfId="0" applyFont="1" applyFill="1" applyBorder="1"/>
    <xf numFmtId="0" fontId="20" fillId="0" borderId="0" xfId="0" applyFont="1" applyFill="1" applyBorder="1" applyAlignment="1">
      <alignment wrapText="1"/>
    </xf>
    <xf numFmtId="3" fontId="23" fillId="0" borderId="2" xfId="0" applyNumberFormat="1" applyFont="1" applyFill="1" applyBorder="1" applyAlignment="1">
      <alignment horizontal="right"/>
    </xf>
    <xf numFmtId="3" fontId="22" fillId="0" borderId="2" xfId="0" applyNumberFormat="1" applyFont="1" applyFill="1" applyBorder="1" applyAlignment="1">
      <alignment horizontal="right"/>
    </xf>
    <xf numFmtId="3" fontId="20" fillId="0" borderId="2" xfId="0" applyNumberFormat="1" applyFont="1" applyFill="1" applyBorder="1" applyAlignment="1">
      <alignment horizontal="right"/>
    </xf>
    <xf numFmtId="0" fontId="22" fillId="0" borderId="2" xfId="0" applyFont="1" applyFill="1" applyBorder="1" applyAlignment="1">
      <alignment wrapText="1"/>
    </xf>
    <xf numFmtId="0" fontId="20" fillId="0" borderId="1" xfId="0" applyFont="1" applyFill="1" applyBorder="1"/>
    <xf numFmtId="0" fontId="23" fillId="0" borderId="0" xfId="0" applyFont="1" applyFill="1" applyBorder="1"/>
    <xf numFmtId="3" fontId="21" fillId="0" borderId="0" xfId="0" applyNumberFormat="1" applyFont="1" applyFill="1" applyBorder="1" applyAlignment="1">
      <alignment horizontal="right"/>
    </xf>
    <xf numFmtId="9" fontId="23" fillId="0" borderId="0" xfId="0" applyNumberFormat="1" applyFont="1" applyFill="1" applyBorder="1" applyAlignment="1"/>
    <xf numFmtId="3" fontId="23" fillId="0" borderId="0" xfId="0" applyNumberFormat="1" applyFont="1" applyFill="1" applyBorder="1" applyProtection="1">
      <protection locked="0"/>
    </xf>
    <xf numFmtId="3" fontId="20" fillId="0" borderId="0" xfId="0" applyNumberFormat="1" applyFont="1" applyFill="1" applyBorder="1"/>
    <xf numFmtId="164" fontId="22" fillId="0" borderId="0" xfId="0" applyNumberFormat="1" applyFont="1" applyFill="1" applyBorder="1" applyAlignment="1">
      <alignment horizontal="right"/>
    </xf>
    <xf numFmtId="164" fontId="20" fillId="0" borderId="0" xfId="0" applyNumberFormat="1" applyFont="1" applyFill="1" applyBorder="1" applyAlignment="1">
      <alignment horizontal="right"/>
    </xf>
    <xf numFmtId="1" fontId="23" fillId="0" borderId="0" xfId="0" applyNumberFormat="1" applyFont="1" applyFill="1" applyBorder="1" applyAlignment="1">
      <alignment horizontal="left"/>
    </xf>
    <xf numFmtId="0" fontId="20" fillId="0" borderId="0" xfId="0" applyFont="1" applyBorder="1"/>
    <xf numFmtId="0" fontId="23" fillId="0" borderId="0" xfId="0" applyFont="1" applyFill="1" applyBorder="1" applyAlignment="1">
      <alignment horizontal="right"/>
    </xf>
    <xf numFmtId="0" fontId="25" fillId="0" borderId="0" xfId="0" applyFont="1" applyFill="1" applyBorder="1"/>
    <xf numFmtId="0" fontId="20" fillId="0" borderId="0" xfId="0" applyFont="1" applyFill="1" applyBorder="1" applyAlignment="1">
      <alignment horizontal="left"/>
    </xf>
    <xf numFmtId="0" fontId="20" fillId="0" borderId="0" xfId="0" applyFont="1" applyFill="1" applyBorder="1" applyAlignment="1"/>
    <xf numFmtId="3" fontId="23" fillId="0" borderId="0" xfId="0" applyNumberFormat="1" applyFont="1" applyFill="1" applyBorder="1" applyAlignment="1">
      <alignment horizontal="right" wrapText="1"/>
    </xf>
    <xf numFmtId="1" fontId="23" fillId="0" borderId="1" xfId="0" applyNumberFormat="1" applyFont="1" applyFill="1" applyBorder="1" applyAlignment="1">
      <alignment horizontal="right"/>
    </xf>
    <xf numFmtId="1" fontId="22" fillId="0" borderId="1" xfId="0" applyNumberFormat="1" applyFont="1" applyFill="1" applyBorder="1" applyAlignment="1">
      <alignment horizontal="right"/>
    </xf>
    <xf numFmtId="0" fontId="20" fillId="0" borderId="1" xfId="0" applyFont="1" applyFill="1" applyBorder="1" applyAlignment="1">
      <alignment horizontal="right"/>
    </xf>
    <xf numFmtId="0" fontId="22" fillId="0" borderId="1" xfId="0" applyFont="1" applyFill="1" applyBorder="1" applyAlignment="1">
      <alignment horizontal="left"/>
    </xf>
    <xf numFmtId="3" fontId="21" fillId="0" borderId="1" xfId="0" applyNumberFormat="1" applyFont="1" applyFill="1" applyBorder="1" applyAlignment="1">
      <alignment horizontal="right"/>
    </xf>
    <xf numFmtId="1" fontId="20" fillId="0" borderId="0" xfId="0" applyNumberFormat="1" applyFont="1" applyFill="1" applyBorder="1" applyAlignment="1">
      <alignment horizontal="left"/>
    </xf>
    <xf numFmtId="3" fontId="22" fillId="0" borderId="0" xfId="0" applyNumberFormat="1" applyFont="1" applyFill="1" applyBorder="1"/>
    <xf numFmtId="1" fontId="20" fillId="0" borderId="0" xfId="0" applyNumberFormat="1" applyFont="1" applyFill="1" applyBorder="1"/>
    <xf numFmtId="3" fontId="22" fillId="0" borderId="1" xfId="0" applyNumberFormat="1" applyFont="1" applyFill="1" applyBorder="1"/>
    <xf numFmtId="3" fontId="20" fillId="0" borderId="1" xfId="0" applyNumberFormat="1" applyFont="1" applyFill="1" applyBorder="1"/>
    <xf numFmtId="1" fontId="20" fillId="0" borderId="1" xfId="0" applyNumberFormat="1" applyFont="1" applyFill="1" applyBorder="1"/>
    <xf numFmtId="3" fontId="23" fillId="0" borderId="0" xfId="0" applyNumberFormat="1" applyFont="1" applyFill="1" applyBorder="1"/>
    <xf numFmtId="0" fontId="21" fillId="0" borderId="0" xfId="0" applyFont="1" applyFill="1" applyBorder="1"/>
    <xf numFmtId="0" fontId="21" fillId="0" borderId="1" xfId="0" applyFont="1" applyFill="1" applyBorder="1" applyAlignment="1">
      <alignment horizontal="left"/>
    </xf>
    <xf numFmtId="0" fontId="20" fillId="0" borderId="0" xfId="0" applyFont="1" applyFill="1" applyBorder="1" applyAlignment="1">
      <alignment horizontal="left" wrapText="1"/>
    </xf>
    <xf numFmtId="0" fontId="20" fillId="0" borderId="1" xfId="0" applyFont="1" applyFill="1" applyBorder="1" applyAlignment="1">
      <alignment horizontal="left" wrapText="1"/>
    </xf>
    <xf numFmtId="3" fontId="23" fillId="0" borderId="1" xfId="0" applyNumberFormat="1" applyFont="1" applyFill="1" applyBorder="1" applyAlignment="1">
      <alignment horizontal="right" wrapText="1"/>
    </xf>
    <xf numFmtId="0" fontId="20" fillId="0" borderId="0" xfId="0" applyFont="1" applyFill="1"/>
    <xf numFmtId="0" fontId="23" fillId="0" borderId="0" xfId="0" applyFont="1" applyFill="1" applyBorder="1" applyAlignment="1">
      <alignment horizontal="left"/>
    </xf>
    <xf numFmtId="3" fontId="25" fillId="0" borderId="0" xfId="0" applyNumberFormat="1" applyFont="1" applyFill="1" applyBorder="1" applyAlignment="1">
      <alignment horizontal="right"/>
    </xf>
    <xf numFmtId="0" fontId="20" fillId="0" borderId="0" xfId="0" applyFont="1" applyBorder="1" applyAlignment="1">
      <alignment horizontal="left"/>
    </xf>
    <xf numFmtId="0" fontId="22" fillId="0" borderId="0" xfId="0" applyFont="1" applyFill="1" applyBorder="1" applyAlignment="1">
      <alignment horizontal="right"/>
    </xf>
    <xf numFmtId="0" fontId="22" fillId="0" borderId="0" xfId="0" applyFont="1" applyFill="1" applyBorder="1" applyAlignment="1">
      <alignment horizontal="left"/>
    </xf>
    <xf numFmtId="0" fontId="20" fillId="0" borderId="0" xfId="0" applyFont="1"/>
    <xf numFmtId="0" fontId="26" fillId="0" borderId="2" xfId="0" applyFont="1" applyFill="1" applyBorder="1"/>
    <xf numFmtId="0" fontId="26" fillId="0" borderId="1" xfId="0" applyFont="1" applyFill="1" applyBorder="1"/>
    <xf numFmtId="1" fontId="22" fillId="0" borderId="0" xfId="0" applyNumberFormat="1" applyFont="1" applyFill="1" applyBorder="1" applyAlignment="1">
      <alignment horizontal="right"/>
    </xf>
    <xf numFmtId="1" fontId="20" fillId="0" borderId="0" xfId="0" applyNumberFormat="1" applyFont="1" applyFill="1" applyBorder="1" applyAlignment="1">
      <alignment horizontal="right"/>
    </xf>
    <xf numFmtId="164" fontId="20" fillId="0" borderId="0" xfId="0" applyNumberFormat="1" applyFont="1" applyFill="1" applyBorder="1"/>
    <xf numFmtId="3" fontId="23" fillId="0" borderId="1" xfId="0" applyNumberFormat="1" applyFont="1" applyFill="1" applyBorder="1"/>
    <xf numFmtId="0" fontId="22" fillId="0" borderId="0" xfId="0" applyFont="1" applyFill="1" applyBorder="1" applyAlignment="1"/>
    <xf numFmtId="3" fontId="28" fillId="0" borderId="0" xfId="0" applyNumberFormat="1" applyFont="1" applyFill="1" applyBorder="1"/>
    <xf numFmtId="1" fontId="23" fillId="0" borderId="2" xfId="0" applyNumberFormat="1" applyFont="1" applyFill="1" applyBorder="1" applyAlignment="1">
      <alignment horizontal="right"/>
    </xf>
    <xf numFmtId="0" fontId="27" fillId="0" borderId="0" xfId="0" applyFont="1"/>
    <xf numFmtId="164" fontId="22" fillId="0" borderId="0" xfId="0" applyNumberFormat="1" applyFont="1" applyFill="1" applyBorder="1"/>
    <xf numFmtId="49" fontId="20" fillId="0" borderId="2" xfId="0" applyNumberFormat="1" applyFont="1" applyFill="1" applyBorder="1" applyAlignment="1">
      <alignment horizontal="center" wrapText="1"/>
    </xf>
    <xf numFmtId="3" fontId="28" fillId="0" borderId="0" xfId="0" applyNumberFormat="1" applyFont="1" applyFill="1" applyBorder="1" applyAlignment="1">
      <alignment horizontal="right"/>
    </xf>
    <xf numFmtId="1" fontId="22" fillId="0" borderId="1" xfId="0" applyNumberFormat="1" applyFont="1" applyBorder="1" applyAlignment="1">
      <alignment wrapText="1"/>
    </xf>
    <xf numFmtId="1" fontId="20" fillId="0" borderId="1" xfId="0" applyNumberFormat="1" applyFont="1" applyBorder="1" applyAlignment="1">
      <alignment wrapText="1"/>
    </xf>
    <xf numFmtId="3" fontId="23" fillId="0" borderId="0" xfId="0" applyNumberFormat="1" applyFont="1" applyFill="1"/>
    <xf numFmtId="3" fontId="22" fillId="0" borderId="0" xfId="0" applyNumberFormat="1" applyFont="1" applyFill="1"/>
    <xf numFmtId="3" fontId="20" fillId="0" borderId="0" xfId="0" applyNumberFormat="1" applyFont="1" applyFill="1"/>
    <xf numFmtId="0" fontId="22" fillId="0" borderId="0" xfId="0" applyFont="1" applyFill="1"/>
    <xf numFmtId="0" fontId="27" fillId="0" borderId="1" xfId="0" applyFont="1" applyFill="1" applyBorder="1"/>
    <xf numFmtId="0" fontId="20" fillId="0" borderId="0" xfId="0" applyFont="1" applyFill="1" applyBorder="1" applyAlignment="1">
      <alignment horizontal="right"/>
    </xf>
    <xf numFmtId="3" fontId="20" fillId="0" borderId="0" xfId="0" applyNumberFormat="1" applyFont="1"/>
    <xf numFmtId="0" fontId="22" fillId="0" borderId="0" xfId="0" applyFont="1"/>
    <xf numFmtId="0" fontId="20" fillId="0" borderId="0" xfId="0" applyFont="1" applyBorder="1" applyAlignment="1">
      <alignment horizontal="right" wrapText="1"/>
    </xf>
    <xf numFmtId="3" fontId="25" fillId="0" borderId="0" xfId="0" applyNumberFormat="1" applyFont="1" applyFill="1"/>
    <xf numFmtId="3" fontId="22" fillId="0" borderId="0" xfId="0" applyNumberFormat="1" applyFont="1" applyFill="1" applyAlignment="1">
      <alignment horizontal="right"/>
    </xf>
    <xf numFmtId="3" fontId="20" fillId="0" borderId="0" xfId="0" applyNumberFormat="1" applyFont="1" applyFill="1" applyAlignment="1">
      <alignment horizontal="right"/>
    </xf>
    <xf numFmtId="0" fontId="27" fillId="0" borderId="0" xfId="0" applyFont="1" applyFill="1" applyBorder="1"/>
    <xf numFmtId="0" fontId="32" fillId="0" borderId="0" xfId="0" applyFont="1"/>
    <xf numFmtId="1" fontId="22" fillId="0" borderId="1" xfId="0" applyNumberFormat="1" applyFont="1" applyFill="1" applyBorder="1" applyAlignment="1" applyProtection="1">
      <alignment horizontal="left"/>
      <protection locked="0"/>
    </xf>
    <xf numFmtId="3" fontId="23" fillId="0" borderId="0" xfId="0" applyNumberFormat="1" applyFont="1" applyFill="1" applyBorder="1" applyAlignment="1">
      <alignment wrapText="1"/>
    </xf>
    <xf numFmtId="3" fontId="22" fillId="0" borderId="0" xfId="0" applyNumberFormat="1" applyFont="1" applyFill="1" applyBorder="1" applyAlignment="1">
      <alignment wrapText="1"/>
    </xf>
    <xf numFmtId="3" fontId="20" fillId="0" borderId="0" xfId="0" applyNumberFormat="1" applyFont="1" applyFill="1" applyBorder="1" applyAlignment="1">
      <alignment wrapText="1"/>
    </xf>
    <xf numFmtId="3" fontId="22" fillId="0" borderId="1" xfId="0" applyNumberFormat="1" applyFont="1" applyFill="1" applyBorder="1" applyAlignment="1">
      <alignment horizontal="right" wrapText="1"/>
    </xf>
    <xf numFmtId="3" fontId="20" fillId="0" borderId="1" xfId="0" applyNumberFormat="1" applyFont="1" applyFill="1" applyBorder="1" applyAlignment="1">
      <alignment horizontal="right" wrapText="1"/>
    </xf>
    <xf numFmtId="1" fontId="20" fillId="0" borderId="1" xfId="4" applyNumberFormat="1" applyFont="1" applyFill="1" applyBorder="1" applyAlignment="1">
      <alignment horizontal="right" wrapText="1"/>
    </xf>
    <xf numFmtId="3" fontId="23" fillId="0" borderId="0" xfId="0" applyNumberFormat="1" applyFont="1" applyFill="1" applyBorder="1" applyAlignment="1">
      <alignment horizontal="left"/>
    </xf>
    <xf numFmtId="1" fontId="27" fillId="0" borderId="1" xfId="0" applyNumberFormat="1" applyFont="1" applyFill="1" applyBorder="1" applyAlignment="1" applyProtection="1">
      <alignment horizontal="left" wrapText="1"/>
      <protection locked="0"/>
    </xf>
    <xf numFmtId="0" fontId="30" fillId="0" borderId="0" xfId="0" applyFont="1" applyFill="1" applyBorder="1" applyAlignment="1">
      <alignment horizontal="left" wrapText="1"/>
    </xf>
    <xf numFmtId="0" fontId="7" fillId="2" borderId="0" xfId="0" applyFont="1" applyFill="1" applyBorder="1" applyAlignment="1" applyProtection="1">
      <protection locked="0"/>
    </xf>
    <xf numFmtId="1" fontId="20" fillId="0" borderId="2" xfId="4" applyNumberFormat="1" applyFont="1" applyFill="1" applyBorder="1" applyAlignment="1">
      <alignment horizontal="right" wrapText="1"/>
    </xf>
    <xf numFmtId="3" fontId="7" fillId="0" borderId="0" xfId="0" applyNumberFormat="1" applyFont="1" applyFill="1" applyBorder="1" applyProtection="1">
      <protection locked="0"/>
    </xf>
    <xf numFmtId="0" fontId="20" fillId="0" borderId="0" xfId="0" applyFont="1" applyBorder="1" applyProtection="1">
      <protection locked="0"/>
    </xf>
    <xf numFmtId="3" fontId="20" fillId="0" borderId="0" xfId="0" applyNumberFormat="1" applyFont="1" applyFill="1" applyBorder="1" applyAlignment="1" applyProtection="1">
      <alignment wrapText="1"/>
      <protection locked="0"/>
    </xf>
    <xf numFmtId="3" fontId="22" fillId="0" borderId="1" xfId="0" applyNumberFormat="1" applyFont="1" applyFill="1" applyBorder="1" applyProtection="1">
      <protection locked="0"/>
    </xf>
    <xf numFmtId="3" fontId="22" fillId="0" borderId="2" xfId="0" applyNumberFormat="1" applyFont="1" applyFill="1" applyBorder="1" applyProtection="1">
      <protection locked="0"/>
    </xf>
    <xf numFmtId="3" fontId="21" fillId="0" borderId="0" xfId="0" applyNumberFormat="1" applyFont="1" applyFill="1" applyBorder="1" applyAlignment="1" applyProtection="1">
      <alignment horizontal="right"/>
      <protection locked="0"/>
    </xf>
    <xf numFmtId="1" fontId="23" fillId="0" borderId="0" xfId="4" applyNumberFormat="1" applyFont="1" applyFill="1" applyBorder="1" applyAlignment="1" applyProtection="1">
      <alignment horizontal="right"/>
      <protection locked="0"/>
    </xf>
    <xf numFmtId="3" fontId="22" fillId="0" borderId="0" xfId="0" quotePrefix="1" applyNumberFormat="1" applyFont="1" applyFill="1" applyBorder="1" applyProtection="1">
      <protection locked="0"/>
    </xf>
    <xf numFmtId="0" fontId="20" fillId="0" borderId="0" xfId="0" applyFont="1" applyFill="1" applyAlignment="1">
      <alignment wrapText="1"/>
    </xf>
    <xf numFmtId="1" fontId="22" fillId="0" borderId="1" xfId="0" applyNumberFormat="1" applyFont="1" applyFill="1" applyBorder="1" applyAlignment="1"/>
    <xf numFmtId="3" fontId="22" fillId="0" borderId="3" xfId="0" applyNumberFormat="1" applyFont="1" applyFill="1" applyBorder="1" applyAlignment="1">
      <alignment horizontal="right"/>
    </xf>
    <xf numFmtId="1" fontId="20" fillId="0" borderId="1" xfId="0" applyNumberFormat="1" applyFont="1" applyFill="1" applyBorder="1" applyAlignment="1" applyProtection="1">
      <alignment horizontal="right"/>
      <protection locked="0"/>
    </xf>
    <xf numFmtId="0" fontId="27" fillId="0" borderId="0" xfId="0" applyFont="1" applyFill="1" applyBorder="1" applyAlignment="1" applyProtection="1">
      <alignment horizontal="right"/>
      <protection locked="0"/>
    </xf>
    <xf numFmtId="1" fontId="22" fillId="0" borderId="1" xfId="0" applyNumberFormat="1" applyFont="1" applyFill="1" applyBorder="1" applyAlignment="1" applyProtection="1">
      <alignment horizontal="right"/>
      <protection locked="0"/>
    </xf>
    <xf numFmtId="1" fontId="20" fillId="0" borderId="0" xfId="0" applyNumberFormat="1" applyFont="1" applyFill="1" applyBorder="1" applyAlignment="1" applyProtection="1">
      <alignment horizontal="right"/>
      <protection locked="0"/>
    </xf>
    <xf numFmtId="1" fontId="20" fillId="0" borderId="2" xfId="4" applyNumberFormat="1" applyFont="1" applyFill="1" applyBorder="1" applyAlignment="1" applyProtection="1">
      <alignment horizontal="right"/>
      <protection locked="0"/>
    </xf>
    <xf numFmtId="0" fontId="29" fillId="0" borderId="0" xfId="0" applyFont="1" applyFill="1" applyAlignment="1" applyProtection="1">
      <alignment wrapText="1"/>
      <protection locked="0"/>
    </xf>
    <xf numFmtId="0" fontId="31" fillId="0" borderId="0" xfId="0" applyFont="1" applyBorder="1" applyProtection="1">
      <protection locked="0"/>
    </xf>
    <xf numFmtId="0" fontId="22" fillId="0" borderId="0" xfId="0" applyFont="1" applyFill="1" applyBorder="1" applyAlignment="1" applyProtection="1">
      <alignment horizontal="left"/>
      <protection locked="0"/>
    </xf>
    <xf numFmtId="1" fontId="22" fillId="0" borderId="2" xfId="0" applyNumberFormat="1" applyFont="1" applyFill="1" applyBorder="1" applyAlignment="1" applyProtection="1">
      <alignment horizontal="right"/>
      <protection locked="0"/>
    </xf>
    <xf numFmtId="1" fontId="22" fillId="0" borderId="0" xfId="0" applyNumberFormat="1" applyFont="1" applyFill="1" applyBorder="1" applyAlignment="1" applyProtection="1">
      <alignment horizontal="right"/>
      <protection locked="0"/>
    </xf>
    <xf numFmtId="1" fontId="29" fillId="0" borderId="0" xfId="0" applyNumberFormat="1" applyFont="1" applyFill="1" applyBorder="1" applyAlignment="1" applyProtection="1">
      <alignment horizontal="left"/>
      <protection locked="0"/>
    </xf>
    <xf numFmtId="3" fontId="5" fillId="0" borderId="0" xfId="0" applyNumberFormat="1" applyFont="1"/>
    <xf numFmtId="3" fontId="5" fillId="0" borderId="0" xfId="0" applyNumberFormat="1" applyFont="1" applyFill="1" applyBorder="1" applyAlignment="1">
      <alignment horizontal="right"/>
    </xf>
    <xf numFmtId="3" fontId="5" fillId="3" borderId="0" xfId="0" applyNumberFormat="1" applyFont="1" applyFill="1" applyBorder="1" applyAlignment="1">
      <alignment horizontal="right"/>
    </xf>
    <xf numFmtId="3" fontId="20" fillId="3" borderId="0" xfId="0" applyNumberFormat="1" applyFont="1" applyFill="1" applyBorder="1" applyAlignment="1" applyProtection="1">
      <alignment horizontal="right"/>
      <protection locked="0"/>
    </xf>
    <xf numFmtId="3" fontId="20" fillId="0" borderId="3" xfId="0" applyNumberFormat="1" applyFont="1" applyFill="1" applyBorder="1" applyAlignment="1" applyProtection="1">
      <alignment horizontal="right"/>
      <protection locked="0"/>
    </xf>
    <xf numFmtId="0" fontId="5" fillId="0" borderId="0" xfId="0" applyFont="1"/>
    <xf numFmtId="3" fontId="5" fillId="0" borderId="0" xfId="0" applyNumberFormat="1" applyFont="1" applyBorder="1"/>
    <xf numFmtId="0" fontId="27" fillId="0" borderId="0" xfId="0" applyFont="1" applyFill="1" applyBorder="1" applyAlignment="1" applyProtection="1">
      <alignment wrapText="1"/>
      <protection locked="0"/>
    </xf>
    <xf numFmtId="0" fontId="27" fillId="0" borderId="0" xfId="0" applyFont="1" applyFill="1" applyAlignment="1">
      <alignment wrapText="1"/>
    </xf>
    <xf numFmtId="0" fontId="30" fillId="0" borderId="0" xfId="0" applyFont="1" applyFill="1" applyBorder="1" applyAlignment="1">
      <alignment wrapText="1"/>
    </xf>
    <xf numFmtId="1" fontId="20" fillId="0" borderId="0" xfId="0" applyNumberFormat="1" applyFont="1" applyFill="1" applyBorder="1" applyAlignment="1">
      <alignment horizontal="right" wrapText="1"/>
    </xf>
    <xf numFmtId="0" fontId="20" fillId="0" borderId="1" xfId="0" applyFont="1" applyFill="1" applyBorder="1" applyAlignment="1"/>
    <xf numFmtId="1" fontId="22" fillId="0" borderId="0" xfId="0" applyNumberFormat="1" applyFont="1" applyFill="1" applyBorder="1" applyAlignment="1">
      <alignment horizontal="center"/>
    </xf>
    <xf numFmtId="1" fontId="20" fillId="0" borderId="0" xfId="0" applyNumberFormat="1" applyFont="1" applyFill="1" applyBorder="1" applyAlignment="1" applyProtection="1">
      <alignment horizontal="right" wrapText="1"/>
      <protection locked="0"/>
    </xf>
    <xf numFmtId="1" fontId="23" fillId="0" borderId="1" xfId="0" applyNumberFormat="1" applyFont="1" applyFill="1" applyBorder="1" applyAlignment="1" applyProtection="1">
      <alignment horizontal="center"/>
      <protection locked="0"/>
    </xf>
    <xf numFmtId="1" fontId="22" fillId="4" borderId="2" xfId="0" applyNumberFormat="1" applyFont="1" applyFill="1" applyBorder="1" applyAlignment="1" applyProtection="1">
      <alignment horizontal="right"/>
      <protection locked="0"/>
    </xf>
    <xf numFmtId="1" fontId="20" fillId="0" borderId="2" xfId="0" applyNumberFormat="1" applyFont="1" applyFill="1" applyBorder="1" applyAlignment="1" applyProtection="1">
      <alignment horizontal="right"/>
      <protection locked="0"/>
    </xf>
    <xf numFmtId="1" fontId="22" fillId="4" borderId="1" xfId="0" applyNumberFormat="1" applyFont="1" applyFill="1" applyBorder="1" applyAlignment="1" applyProtection="1">
      <alignment horizontal="right" wrapText="1"/>
      <protection locked="0"/>
    </xf>
    <xf numFmtId="1" fontId="20" fillId="0" borderId="1" xfId="0" applyNumberFormat="1" applyFont="1" applyFill="1" applyBorder="1" applyAlignment="1" applyProtection="1">
      <alignment horizontal="right" wrapText="1"/>
      <protection locked="0"/>
    </xf>
    <xf numFmtId="1" fontId="5" fillId="0" borderId="0" xfId="0" applyNumberFormat="1" applyFont="1" applyFill="1" applyBorder="1" applyAlignment="1" applyProtection="1">
      <alignment horizontal="right"/>
      <protection locked="0"/>
    </xf>
    <xf numFmtId="1" fontId="27" fillId="0" borderId="0" xfId="0" applyNumberFormat="1" applyFont="1" applyFill="1" applyBorder="1" applyAlignment="1" applyProtection="1">
      <alignment horizontal="left"/>
      <protection locked="0"/>
    </xf>
    <xf numFmtId="3" fontId="5" fillId="0" borderId="0" xfId="0" applyNumberFormat="1" applyFont="1" applyFill="1" applyBorder="1" applyAlignment="1" applyProtection="1">
      <alignment horizontal="right"/>
      <protection locked="0"/>
    </xf>
    <xf numFmtId="3" fontId="9" fillId="0" borderId="0" xfId="0" applyNumberFormat="1" applyFont="1" applyFill="1" applyBorder="1" applyAlignment="1" applyProtection="1">
      <alignment horizontal="right" wrapText="1"/>
      <protection locked="0"/>
    </xf>
    <xf numFmtId="166" fontId="5" fillId="0" borderId="0" xfId="0" applyNumberFormat="1" applyFont="1" applyFill="1" applyBorder="1" applyAlignment="1" applyProtection="1">
      <alignment horizontal="right"/>
      <protection locked="0"/>
    </xf>
    <xf numFmtId="0" fontId="5" fillId="0" borderId="0" xfId="0" applyFont="1" applyFill="1" applyBorder="1" applyProtection="1">
      <protection locked="0"/>
    </xf>
    <xf numFmtId="1" fontId="5" fillId="5" borderId="0" xfId="0" applyNumberFormat="1" applyFont="1" applyFill="1" applyBorder="1" applyAlignment="1" applyProtection="1">
      <alignment horizontal="right"/>
      <protection locked="0"/>
    </xf>
    <xf numFmtId="1" fontId="5" fillId="2" borderId="0" xfId="0" applyNumberFormat="1" applyFont="1" applyFill="1" applyBorder="1" applyAlignment="1" applyProtection="1">
      <alignment horizontal="right"/>
      <protection locked="0"/>
    </xf>
    <xf numFmtId="3" fontId="5" fillId="2" borderId="0" xfId="0" applyNumberFormat="1" applyFont="1" applyFill="1" applyBorder="1" applyAlignment="1">
      <alignment horizontal="right"/>
    </xf>
    <xf numFmtId="166" fontId="5" fillId="2" borderId="0" xfId="0" applyNumberFormat="1" applyFont="1" applyFill="1" applyBorder="1" applyAlignment="1" applyProtection="1">
      <alignment horizontal="right"/>
      <protection locked="0"/>
    </xf>
    <xf numFmtId="165" fontId="5" fillId="0" borderId="0" xfId="0" applyNumberFormat="1" applyFont="1" applyFill="1" applyBorder="1" applyAlignment="1" applyProtection="1">
      <alignment horizontal="right"/>
      <protection locked="0"/>
    </xf>
    <xf numFmtId="49" fontId="5" fillId="0" borderId="0" xfId="0" applyNumberFormat="1" applyFont="1" applyFill="1" applyBorder="1" applyAlignment="1" applyProtection="1">
      <alignment horizontal="right"/>
      <protection locked="0"/>
    </xf>
    <xf numFmtId="0" fontId="5" fillId="0" borderId="0" xfId="0" applyFont="1" applyBorder="1" applyProtection="1">
      <protection locked="0"/>
    </xf>
    <xf numFmtId="1" fontId="14" fillId="0" borderId="0" xfId="0" quotePrefix="1" applyNumberFormat="1" applyFont="1" applyFill="1" applyBorder="1" applyAlignment="1" applyProtection="1">
      <alignment horizontal="right"/>
      <protection locked="0"/>
    </xf>
    <xf numFmtId="1" fontId="5" fillId="0" borderId="0" xfId="0" applyNumberFormat="1" applyFont="1" applyFill="1" applyBorder="1" applyAlignment="1" applyProtection="1">
      <protection locked="0"/>
    </xf>
    <xf numFmtId="3" fontId="5" fillId="0" borderId="1" xfId="0" applyNumberFormat="1" applyFont="1" applyFill="1" applyBorder="1" applyAlignment="1" applyProtection="1">
      <alignment horizontal="right"/>
      <protection locked="0"/>
    </xf>
    <xf numFmtId="1" fontId="5" fillId="0" borderId="0" xfId="0" applyNumberFormat="1" applyFont="1" applyBorder="1" applyProtection="1">
      <protection locked="0"/>
    </xf>
    <xf numFmtId="2"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1" fontId="22" fillId="0" borderId="2" xfId="0" applyNumberFormat="1" applyFont="1" applyFill="1" applyBorder="1" applyAlignment="1">
      <alignment horizontal="right"/>
    </xf>
    <xf numFmtId="1" fontId="20" fillId="0" borderId="2" xfId="0" applyNumberFormat="1" applyFont="1" applyFill="1" applyBorder="1" applyAlignment="1">
      <alignment horizontal="right"/>
    </xf>
    <xf numFmtId="3" fontId="5" fillId="0" borderId="0" xfId="0" applyNumberFormat="1" applyFont="1" applyAlignment="1">
      <alignment horizontal="left" wrapText="1"/>
    </xf>
    <xf numFmtId="0" fontId="5" fillId="0" borderId="0" xfId="0" applyFont="1" applyAlignment="1">
      <alignment horizontal="left" wrapText="1"/>
    </xf>
    <xf numFmtId="3" fontId="5" fillId="0" borderId="0" xfId="0" applyNumberFormat="1" applyFont="1" applyAlignment="1">
      <alignment wrapText="1"/>
    </xf>
    <xf numFmtId="0" fontId="5" fillId="0" borderId="0" xfId="0" applyFont="1" applyAlignment="1">
      <alignment wrapText="1"/>
    </xf>
    <xf numFmtId="3" fontId="5" fillId="0" borderId="0" xfId="0" applyNumberFormat="1" applyFont="1" applyFill="1" applyBorder="1"/>
    <xf numFmtId="4" fontId="5" fillId="0" borderId="0" xfId="0" applyNumberFormat="1" applyFont="1" applyFill="1" applyBorder="1" applyAlignment="1">
      <alignment horizontal="right"/>
    </xf>
    <xf numFmtId="4" fontId="5" fillId="0" borderId="0" xfId="0" applyNumberFormat="1" applyFont="1" applyFill="1" applyBorder="1"/>
    <xf numFmtId="0" fontId="5" fillId="0" borderId="0" xfId="0" applyFont="1" applyFill="1" applyBorder="1"/>
    <xf numFmtId="164" fontId="5" fillId="0" borderId="0"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0" xfId="0" applyFont="1" applyFill="1"/>
    <xf numFmtId="0" fontId="5" fillId="0" borderId="0" xfId="0" applyFont="1" applyBorder="1"/>
    <xf numFmtId="3" fontId="5" fillId="0" borderId="0" xfId="0" applyNumberFormat="1" applyFont="1" applyFill="1" applyBorder="1" applyAlignment="1">
      <alignment horizontal="right" wrapText="1"/>
    </xf>
    <xf numFmtId="1" fontId="5" fillId="0" borderId="0" xfId="0" applyNumberFormat="1" applyFont="1" applyBorder="1" applyAlignment="1">
      <alignment wrapText="1"/>
    </xf>
    <xf numFmtId="0" fontId="5" fillId="0" borderId="0" xfId="0" applyFont="1" applyFill="1" applyAlignment="1"/>
    <xf numFmtId="1" fontId="22" fillId="0" borderId="0" xfId="0" applyNumberFormat="1" applyFont="1" applyFill="1" applyBorder="1" applyAlignment="1" applyProtection="1">
      <alignment horizontal="center"/>
      <protection locked="0"/>
    </xf>
    <xf numFmtId="1" fontId="23" fillId="0" borderId="1" xfId="0" applyNumberFormat="1" applyFont="1" applyFill="1" applyBorder="1" applyAlignment="1" applyProtection="1">
      <alignment horizontal="right"/>
      <protection locked="0"/>
    </xf>
    <xf numFmtId="49" fontId="20" fillId="0" borderId="1" xfId="0" applyNumberFormat="1" applyFont="1" applyFill="1" applyBorder="1" applyAlignment="1" applyProtection="1">
      <alignment horizontal="right"/>
      <protection locked="0"/>
    </xf>
    <xf numFmtId="1" fontId="22" fillId="0" borderId="1" xfId="0" applyNumberFormat="1" applyFont="1" applyFill="1" applyBorder="1" applyAlignment="1" applyProtection="1">
      <alignment horizontal="center"/>
      <protection locked="0"/>
    </xf>
    <xf numFmtId="1" fontId="20" fillId="0" borderId="1" xfId="0" applyNumberFormat="1" applyFont="1" applyFill="1" applyBorder="1" applyAlignment="1" applyProtection="1">
      <alignment wrapText="1"/>
      <protection locked="0"/>
    </xf>
    <xf numFmtId="174" fontId="22" fillId="0" borderId="1" xfId="0" applyNumberFormat="1" applyFont="1" applyFill="1" applyBorder="1" applyAlignment="1" applyProtection="1">
      <alignment horizontal="right"/>
      <protection locked="0"/>
    </xf>
    <xf numFmtId="174" fontId="20" fillId="0" borderId="1" xfId="0" applyNumberFormat="1" applyFont="1" applyFill="1" applyBorder="1" applyAlignment="1" applyProtection="1">
      <alignment horizontal="right"/>
      <protection locked="0"/>
    </xf>
    <xf numFmtId="3" fontId="35" fillId="0" borderId="0" xfId="0" applyNumberFormat="1" applyFont="1"/>
    <xf numFmtId="164" fontId="5" fillId="0" borderId="0" xfId="0" applyNumberFormat="1" applyFont="1" applyFill="1" applyBorder="1" applyAlignment="1" applyProtection="1">
      <alignment horizontal="right"/>
      <protection locked="0"/>
    </xf>
    <xf numFmtId="0" fontId="20" fillId="0" borderId="1" xfId="0" applyFont="1" applyFill="1" applyBorder="1" applyAlignment="1" applyProtection="1">
      <alignment horizontal="right" wrapText="1"/>
      <protection locked="0"/>
    </xf>
    <xf numFmtId="0" fontId="20" fillId="0" borderId="1" xfId="0" applyFont="1" applyBorder="1" applyAlignment="1">
      <alignment horizontal="right" wrapText="1"/>
    </xf>
    <xf numFmtId="164" fontId="23" fillId="0" borderId="0" xfId="0" applyNumberFormat="1" applyFont="1" applyFill="1" applyBorder="1" applyAlignment="1" applyProtection="1">
      <alignment horizontal="right"/>
      <protection locked="0"/>
    </xf>
    <xf numFmtId="1" fontId="20" fillId="0" borderId="2" xfId="4" applyNumberFormat="1" applyFont="1" applyFill="1" applyBorder="1" applyAlignment="1">
      <alignment horizontal="right"/>
    </xf>
    <xf numFmtId="164" fontId="23" fillId="0" borderId="0" xfId="0" applyNumberFormat="1" applyFont="1" applyFill="1" applyBorder="1"/>
    <xf numFmtId="3" fontId="22" fillId="0" borderId="0" xfId="0" applyNumberFormat="1" applyFont="1" applyFill="1" applyBorder="1" applyAlignment="1" applyProtection="1">
      <alignment wrapText="1"/>
      <protection locked="0"/>
    </xf>
    <xf numFmtId="3" fontId="20" fillId="0" borderId="1" xfId="0" applyNumberFormat="1" applyFont="1" applyFill="1" applyBorder="1" applyAlignment="1" applyProtection="1">
      <alignment wrapText="1"/>
      <protection locked="0"/>
    </xf>
    <xf numFmtId="3" fontId="20" fillId="0" borderId="3" xfId="0" applyNumberFormat="1" applyFont="1" applyFill="1" applyBorder="1" applyAlignment="1" applyProtection="1">
      <alignment wrapText="1"/>
      <protection locked="0"/>
    </xf>
    <xf numFmtId="3" fontId="23" fillId="0" borderId="3" xfId="0" applyNumberFormat="1" applyFont="1" applyFill="1" applyBorder="1" applyAlignment="1" applyProtection="1">
      <alignment horizontal="right"/>
      <protection locked="0"/>
    </xf>
    <xf numFmtId="3" fontId="22" fillId="0" borderId="3" xfId="0" applyNumberFormat="1" applyFont="1" applyFill="1" applyBorder="1" applyAlignment="1" applyProtection="1">
      <alignment horizontal="right"/>
      <protection locked="0"/>
    </xf>
    <xf numFmtId="0" fontId="5" fillId="0" borderId="0" xfId="0" applyFont="1"/>
    <xf numFmtId="3" fontId="25" fillId="0" borderId="0" xfId="0" applyNumberFormat="1" applyFont="1" applyFill="1" applyAlignment="1">
      <alignment horizontal="right"/>
    </xf>
    <xf numFmtId="3" fontId="22" fillId="0" borderId="0" xfId="0" applyNumberFormat="1" applyFont="1" applyFill="1" applyBorder="1" applyAlignment="1" applyProtection="1">
      <alignment horizontal="right"/>
    </xf>
    <xf numFmtId="0" fontId="27" fillId="0" borderId="0" xfId="0" applyFont="1" applyFill="1" applyAlignment="1"/>
    <xf numFmtId="0" fontId="5" fillId="0" borderId="0" xfId="0" applyFont="1" applyAlignment="1">
      <alignment wrapText="1"/>
    </xf>
    <xf numFmtId="0" fontId="12" fillId="0" borderId="0" xfId="0" applyFont="1" applyFill="1" applyBorder="1" applyAlignment="1">
      <alignment wrapText="1"/>
    </xf>
    <xf numFmtId="3" fontId="22" fillId="0" borderId="0" xfId="0" applyNumberFormat="1" applyFont="1" applyFill="1" applyBorder="1" applyAlignment="1">
      <alignment horizontal="right" wrapText="1"/>
    </xf>
    <xf numFmtId="3" fontId="20" fillId="0" borderId="0" xfId="0" applyNumberFormat="1" applyFont="1" applyFill="1" applyBorder="1" applyAlignment="1">
      <alignment horizontal="right" wrapText="1"/>
    </xf>
    <xf numFmtId="164" fontId="20" fillId="0" borderId="0" xfId="0" applyNumberFormat="1" applyFont="1" applyFill="1" applyBorder="1" applyAlignment="1" applyProtection="1">
      <alignment horizontal="right"/>
      <protection locked="0"/>
    </xf>
    <xf numFmtId="0" fontId="5" fillId="0" borderId="0" xfId="0" applyFont="1" applyAlignment="1">
      <alignment wrapText="1"/>
    </xf>
    <xf numFmtId="0" fontId="20" fillId="0" borderId="1" xfId="0" applyFont="1" applyFill="1" applyBorder="1" applyAlignment="1"/>
    <xf numFmtId="49" fontId="20" fillId="0" borderId="2" xfId="0" applyNumberFormat="1" applyFont="1" applyFill="1" applyBorder="1" applyAlignment="1">
      <alignment horizontal="right" wrapText="1"/>
    </xf>
    <xf numFmtId="49" fontId="22" fillId="0" borderId="2" xfId="0" applyNumberFormat="1" applyFont="1" applyFill="1" applyBorder="1" applyAlignment="1">
      <alignment horizontal="right" wrapText="1"/>
    </xf>
    <xf numFmtId="3" fontId="22" fillId="0" borderId="1" xfId="0" applyNumberFormat="1" applyFont="1" applyFill="1" applyBorder="1" applyAlignment="1" applyProtection="1">
      <alignment horizontal="right"/>
    </xf>
    <xf numFmtId="164" fontId="22" fillId="0" borderId="0" xfId="0" applyNumberFormat="1" applyFont="1" applyFill="1" applyBorder="1" applyAlignment="1" applyProtection="1">
      <alignment horizontal="right"/>
    </xf>
    <xf numFmtId="3" fontId="5" fillId="3" borderId="0" xfId="0" applyNumberFormat="1" applyFont="1" applyFill="1" applyBorder="1" applyAlignment="1" applyProtection="1">
      <alignment horizontal="right"/>
      <protection locked="0"/>
    </xf>
    <xf numFmtId="3" fontId="20" fillId="0" borderId="1" xfId="0" applyNumberFormat="1" applyFont="1" applyFill="1" applyBorder="1" applyAlignment="1">
      <alignment horizontal="right"/>
    </xf>
    <xf numFmtId="3" fontId="20" fillId="4" borderId="0" xfId="0" applyNumberFormat="1" applyFont="1" applyFill="1" applyBorder="1" applyAlignment="1" applyProtection="1">
      <alignment horizontal="right"/>
      <protection locked="0"/>
    </xf>
    <xf numFmtId="3" fontId="21" fillId="0" borderId="0" xfId="0" applyNumberFormat="1" applyFont="1" applyFill="1" applyBorder="1" applyAlignment="1" applyProtection="1">
      <alignment horizontal="right"/>
    </xf>
    <xf numFmtId="3" fontId="40" fillId="0" borderId="0" xfId="0" applyNumberFormat="1" applyFont="1" applyFill="1" applyBorder="1" applyAlignment="1" applyProtection="1">
      <alignment horizontal="right"/>
      <protection locked="0"/>
    </xf>
    <xf numFmtId="1" fontId="38" fillId="0" borderId="0" xfId="0" applyNumberFormat="1" applyFont="1" applyFill="1" applyBorder="1" applyAlignment="1" applyProtection="1">
      <alignment horizontal="right"/>
      <protection locked="0"/>
    </xf>
    <xf numFmtId="1" fontId="39" fillId="0" borderId="0" xfId="0" applyNumberFormat="1" applyFont="1" applyFill="1" applyBorder="1" applyAlignment="1" applyProtection="1">
      <alignment horizontal="right"/>
      <protection locked="0"/>
    </xf>
    <xf numFmtId="1" fontId="38" fillId="0" borderId="0" xfId="0" applyNumberFormat="1" applyFont="1" applyFill="1" applyBorder="1" applyAlignment="1" applyProtection="1">
      <alignment horizontal="right" wrapText="1"/>
      <protection locked="0"/>
    </xf>
    <xf numFmtId="1" fontId="38" fillId="0" borderId="1" xfId="0" applyNumberFormat="1" applyFont="1" applyFill="1" applyBorder="1" applyAlignment="1" applyProtection="1">
      <alignment horizontal="right"/>
      <protection locked="0"/>
    </xf>
    <xf numFmtId="1" fontId="39" fillId="0" borderId="0" xfId="0" applyNumberFormat="1" applyFont="1" applyFill="1" applyBorder="1" applyAlignment="1" applyProtection="1">
      <alignment horizontal="right" wrapText="1"/>
      <protection locked="0"/>
    </xf>
    <xf numFmtId="1" fontId="39" fillId="0" borderId="1" xfId="0" applyNumberFormat="1" applyFont="1" applyFill="1" applyBorder="1" applyAlignment="1" applyProtection="1">
      <alignment horizontal="right"/>
      <protection locked="0"/>
    </xf>
    <xf numFmtId="3" fontId="42" fillId="0" borderId="0" xfId="0" applyNumberFormat="1" applyFont="1" applyFill="1" applyBorder="1" applyAlignment="1" applyProtection="1">
      <alignment horizontal="right"/>
      <protection locked="0"/>
    </xf>
    <xf numFmtId="3" fontId="40" fillId="2" borderId="0" xfId="0" applyNumberFormat="1" applyFont="1" applyFill="1" applyBorder="1" applyAlignment="1">
      <alignment horizontal="right"/>
    </xf>
    <xf numFmtId="3" fontId="40" fillId="2" borderId="1" xfId="0" applyNumberFormat="1" applyFont="1" applyFill="1" applyBorder="1" applyAlignment="1">
      <alignment horizontal="right"/>
    </xf>
    <xf numFmtId="3" fontId="40" fillId="2" borderId="0" xfId="0" applyNumberFormat="1" applyFont="1" applyFill="1" applyBorder="1" applyAlignment="1" applyProtection="1">
      <alignment horizontal="right"/>
      <protection locked="0"/>
    </xf>
    <xf numFmtId="4" fontId="40" fillId="2" borderId="0" xfId="0" applyNumberFormat="1" applyFont="1" applyFill="1" applyBorder="1" applyAlignment="1" applyProtection="1">
      <alignment horizontal="right"/>
      <protection locked="0"/>
    </xf>
    <xf numFmtId="0" fontId="42" fillId="2" borderId="0" xfId="0" applyFont="1" applyFill="1" applyBorder="1" applyAlignment="1" applyProtection="1">
      <protection locked="0"/>
    </xf>
    <xf numFmtId="3" fontId="40" fillId="6" borderId="0" xfId="0" applyNumberFormat="1" applyFont="1" applyFill="1" applyBorder="1" applyAlignment="1">
      <alignment horizontal="right"/>
    </xf>
    <xf numFmtId="3" fontId="5" fillId="7" borderId="0" xfId="0" applyNumberFormat="1" applyFont="1" applyFill="1" applyBorder="1" applyAlignment="1" applyProtection="1">
      <alignment horizontal="right"/>
      <protection locked="0"/>
    </xf>
    <xf numFmtId="3" fontId="5" fillId="7" borderId="0" xfId="0" applyNumberFormat="1" applyFont="1" applyFill="1" applyBorder="1" applyAlignment="1">
      <alignment horizontal="right"/>
    </xf>
    <xf numFmtId="3" fontId="5" fillId="7" borderId="1" xfId="0" applyNumberFormat="1" applyFont="1" applyFill="1" applyBorder="1" applyAlignment="1" applyProtection="1">
      <alignment horizontal="right"/>
      <protection locked="0"/>
    </xf>
    <xf numFmtId="3" fontId="5" fillId="7" borderId="1" xfId="0" applyNumberFormat="1" applyFont="1" applyFill="1" applyBorder="1" applyAlignment="1">
      <alignment horizontal="right"/>
    </xf>
    <xf numFmtId="0" fontId="7" fillId="7" borderId="0" xfId="0" applyFont="1" applyFill="1" applyBorder="1" applyAlignment="1" applyProtection="1">
      <protection locked="0"/>
    </xf>
    <xf numFmtId="166" fontId="5" fillId="7" borderId="0" xfId="0" applyNumberFormat="1" applyFont="1" applyFill="1" applyBorder="1" applyAlignment="1" applyProtection="1">
      <alignment horizontal="right"/>
      <protection locked="0"/>
    </xf>
    <xf numFmtId="1" fontId="7" fillId="0" borderId="0" xfId="0" applyNumberFormat="1" applyFont="1" applyFill="1" applyBorder="1" applyAlignment="1" applyProtection="1">
      <alignment horizontal="right"/>
      <protection locked="0"/>
    </xf>
    <xf numFmtId="1" fontId="7" fillId="4" borderId="0" xfId="0" applyNumberFormat="1" applyFont="1" applyFill="1" applyBorder="1" applyAlignment="1" applyProtection="1">
      <alignment horizontal="right"/>
      <protection locked="0"/>
    </xf>
    <xf numFmtId="3" fontId="42" fillId="2" borderId="0"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0" fontId="20" fillId="0" borderId="1" xfId="0" applyFont="1" applyFill="1" applyBorder="1" applyAlignment="1"/>
    <xf numFmtId="0" fontId="22" fillId="4" borderId="0" xfId="0" applyFont="1" applyFill="1" applyBorder="1" applyAlignment="1" applyProtection="1">
      <alignment horizontal="right"/>
      <protection locked="0"/>
    </xf>
    <xf numFmtId="1" fontId="22" fillId="4" borderId="0" xfId="0" applyNumberFormat="1" applyFont="1" applyFill="1" applyBorder="1" applyAlignment="1" applyProtection="1">
      <alignment horizontal="center"/>
      <protection locked="0"/>
    </xf>
    <xf numFmtId="1" fontId="20" fillId="4" borderId="0" xfId="0" applyNumberFormat="1" applyFont="1" applyFill="1" applyBorder="1" applyAlignment="1" applyProtection="1">
      <alignment horizontal="right"/>
      <protection locked="0"/>
    </xf>
    <xf numFmtId="3" fontId="23" fillId="4" borderId="0" xfId="0" applyNumberFormat="1" applyFont="1" applyFill="1" applyBorder="1" applyAlignment="1" applyProtection="1">
      <alignment horizontal="right"/>
      <protection locked="0"/>
    </xf>
    <xf numFmtId="0" fontId="27" fillId="4" borderId="0" xfId="0" applyFont="1" applyFill="1" applyAlignment="1" applyProtection="1">
      <alignment wrapText="1"/>
      <protection locked="0"/>
    </xf>
    <xf numFmtId="0" fontId="28" fillId="4" borderId="0" xfId="0" applyFont="1" applyFill="1" applyBorder="1" applyProtection="1">
      <protection locked="0"/>
    </xf>
    <xf numFmtId="1" fontId="27" fillId="4" borderId="0" xfId="0" applyNumberFormat="1" applyFont="1" applyFill="1" applyBorder="1" applyAlignment="1" applyProtection="1">
      <alignment horizontal="left"/>
      <protection locked="0"/>
    </xf>
    <xf numFmtId="0" fontId="20" fillId="4" borderId="0" xfId="0" applyFont="1" applyFill="1" applyBorder="1" applyAlignment="1" applyProtection="1">
      <alignment horizontal="left"/>
      <protection locked="0"/>
    </xf>
    <xf numFmtId="3" fontId="20" fillId="4" borderId="0" xfId="0" applyNumberFormat="1" applyFont="1" applyFill="1" applyBorder="1" applyAlignment="1" applyProtection="1">
      <protection locked="0"/>
    </xf>
    <xf numFmtId="0" fontId="5" fillId="4" borderId="0" xfId="0" applyFont="1" applyFill="1" applyBorder="1" applyProtection="1">
      <protection locked="0"/>
    </xf>
    <xf numFmtId="0" fontId="27" fillId="0" borderId="0" xfId="0" applyFont="1" applyFill="1"/>
    <xf numFmtId="0" fontId="11" fillId="0" borderId="0" xfId="0" applyFont="1" applyFill="1"/>
    <xf numFmtId="0" fontId="7" fillId="0" borderId="0" xfId="0" quotePrefix="1" applyFont="1" applyFill="1"/>
    <xf numFmtId="0" fontId="20" fillId="0" borderId="0" xfId="0" applyFont="1" applyFill="1" applyAlignment="1">
      <alignment vertical="top"/>
    </xf>
    <xf numFmtId="0" fontId="14" fillId="0" borderId="0" xfId="0" applyFont="1" applyFill="1"/>
    <xf numFmtId="0" fontId="11" fillId="0" borderId="0" xfId="0" quotePrefix="1" applyFont="1" applyFill="1"/>
    <xf numFmtId="0" fontId="35" fillId="0" borderId="0" xfId="0" applyFont="1" applyFill="1" applyAlignment="1">
      <alignment wrapText="1"/>
    </xf>
    <xf numFmtId="1" fontId="20" fillId="4" borderId="0" xfId="4" applyNumberFormat="1" applyFont="1" applyFill="1" applyBorder="1" applyAlignment="1" applyProtection="1">
      <alignment horizontal="right"/>
      <protection locked="0"/>
    </xf>
    <xf numFmtId="3" fontId="23" fillId="4" borderId="1" xfId="0" applyNumberFormat="1" applyFont="1" applyFill="1" applyBorder="1" applyAlignment="1" applyProtection="1">
      <alignment horizontal="right"/>
      <protection locked="0"/>
    </xf>
    <xf numFmtId="3" fontId="20" fillId="4" borderId="2" xfId="0" applyNumberFormat="1" applyFont="1" applyFill="1" applyBorder="1" applyAlignment="1" applyProtection="1">
      <alignment horizontal="right"/>
      <protection locked="0"/>
    </xf>
    <xf numFmtId="0" fontId="11" fillId="4" borderId="0" xfId="0" applyFont="1" applyFill="1" applyBorder="1" applyAlignment="1" applyProtection="1">
      <alignment horizontal="left"/>
      <protection locked="0"/>
    </xf>
    <xf numFmtId="0" fontId="21" fillId="4" borderId="0" xfId="0" applyFont="1" applyFill="1" applyBorder="1" applyAlignment="1" applyProtection="1">
      <alignment horizontal="right"/>
      <protection locked="0"/>
    </xf>
    <xf numFmtId="0" fontId="11" fillId="4" borderId="0" xfId="0" applyFont="1" applyFill="1" applyBorder="1" applyAlignment="1">
      <alignment horizontal="left"/>
    </xf>
    <xf numFmtId="0" fontId="21" fillId="4" borderId="0" xfId="0" applyFont="1" applyFill="1" applyBorder="1" applyAlignment="1">
      <alignment horizontal="right"/>
    </xf>
    <xf numFmtId="0" fontId="22" fillId="4" borderId="0" xfId="0" applyFont="1" applyFill="1" applyBorder="1" applyAlignment="1">
      <alignment horizontal="right"/>
    </xf>
    <xf numFmtId="0" fontId="11" fillId="4" borderId="0" xfId="0" applyFont="1" applyFill="1" applyBorder="1"/>
    <xf numFmtId="0" fontId="23" fillId="4" borderId="0" xfId="0" applyFont="1" applyFill="1" applyBorder="1"/>
    <xf numFmtId="0" fontId="20" fillId="4" borderId="0" xfId="0" applyFont="1" applyFill="1" applyBorder="1"/>
    <xf numFmtId="0" fontId="22" fillId="4" borderId="0" xfId="0" applyFont="1" applyFill="1" applyBorder="1"/>
    <xf numFmtId="0" fontId="20" fillId="4" borderId="0" xfId="0" applyFont="1" applyFill="1" applyBorder="1" applyAlignment="1">
      <alignment horizontal="center"/>
    </xf>
    <xf numFmtId="0" fontId="20" fillId="4" borderId="0" xfId="0" applyFont="1" applyFill="1" applyBorder="1" applyAlignment="1">
      <alignment horizontal="left"/>
    </xf>
    <xf numFmtId="0" fontId="22" fillId="4" borderId="0" xfId="0" applyFont="1" applyFill="1" applyBorder="1" applyAlignment="1">
      <alignment horizontal="left"/>
    </xf>
    <xf numFmtId="0" fontId="2" fillId="0" borderId="0" xfId="13"/>
    <xf numFmtId="0" fontId="1" fillId="0" borderId="0" xfId="13" applyFont="1"/>
    <xf numFmtId="0" fontId="43" fillId="0" borderId="0" xfId="13" applyFont="1"/>
    <xf numFmtId="0" fontId="43" fillId="8" borderId="4" xfId="13" applyFont="1" applyFill="1" applyBorder="1"/>
    <xf numFmtId="0" fontId="43" fillId="8" borderId="5" xfId="13" applyFont="1" applyFill="1" applyBorder="1"/>
    <xf numFmtId="0" fontId="43" fillId="8" borderId="6" xfId="13" applyFont="1" applyFill="1" applyBorder="1"/>
    <xf numFmtId="0" fontId="43" fillId="8" borderId="7" xfId="13" applyFont="1" applyFill="1" applyBorder="1"/>
    <xf numFmtId="0" fontId="43" fillId="8" borderId="0" xfId="13" applyFont="1" applyFill="1" applyBorder="1"/>
    <xf numFmtId="0" fontId="43" fillId="8" borderId="8" xfId="13" applyFont="1" applyFill="1" applyBorder="1"/>
    <xf numFmtId="0" fontId="43" fillId="8" borderId="9" xfId="13" applyFont="1" applyFill="1" applyBorder="1"/>
    <xf numFmtId="0" fontId="43" fillId="8" borderId="10" xfId="13" applyFont="1" applyFill="1" applyBorder="1"/>
    <xf numFmtId="0" fontId="43" fillId="8" borderId="11" xfId="13" applyFont="1" applyFill="1" applyBorder="1"/>
    <xf numFmtId="3" fontId="5" fillId="3" borderId="2" xfId="0" applyNumberFormat="1" applyFont="1" applyFill="1" applyBorder="1" applyAlignment="1" applyProtection="1">
      <alignment horizontal="right"/>
      <protection locked="0"/>
    </xf>
    <xf numFmtId="166" fontId="5" fillId="3" borderId="0" xfId="0" applyNumberFormat="1" applyFont="1" applyFill="1" applyBorder="1" applyAlignment="1" applyProtection="1">
      <alignment horizontal="right"/>
      <protection locked="0"/>
    </xf>
    <xf numFmtId="3" fontId="40" fillId="3" borderId="0" xfId="0" applyNumberFormat="1" applyFont="1" applyFill="1" applyBorder="1" applyAlignment="1">
      <alignment horizontal="right"/>
    </xf>
    <xf numFmtId="165" fontId="40" fillId="3" borderId="0" xfId="4" applyNumberFormat="1" applyFont="1" applyFill="1" applyBorder="1" applyAlignment="1">
      <alignment horizontal="right"/>
    </xf>
    <xf numFmtId="0" fontId="29" fillId="0" borderId="0" xfId="0" applyFont="1" applyFill="1" applyBorder="1" applyProtection="1">
      <protection locked="0"/>
    </xf>
    <xf numFmtId="168" fontId="22" fillId="3" borderId="0" xfId="0" applyNumberFormat="1" applyFont="1" applyFill="1" applyBorder="1" applyProtection="1">
      <protection locked="0"/>
    </xf>
    <xf numFmtId="3" fontId="34" fillId="3" borderId="0" xfId="0" applyNumberFormat="1" applyFont="1" applyFill="1" applyBorder="1" applyAlignment="1">
      <alignment horizontal="right"/>
    </xf>
    <xf numFmtId="1" fontId="22" fillId="0" borderId="1" xfId="4" applyNumberFormat="1" applyFont="1" applyFill="1" applyBorder="1" applyAlignment="1" applyProtection="1">
      <alignment horizontal="right"/>
      <protection locked="0"/>
    </xf>
    <xf numFmtId="164" fontId="22" fillId="0" borderId="0" xfId="0" applyNumberFormat="1" applyFont="1" applyFill="1" applyBorder="1" applyAlignment="1" applyProtection="1">
      <alignment horizontal="right"/>
      <protection locked="0"/>
    </xf>
    <xf numFmtId="0" fontId="20" fillId="4" borderId="0" xfId="0" applyFont="1" applyFill="1" applyBorder="1" applyAlignment="1" applyProtection="1">
      <alignment horizontal="right"/>
      <protection locked="0"/>
    </xf>
    <xf numFmtId="1" fontId="20" fillId="0" borderId="0" xfId="4" applyNumberFormat="1" applyFont="1" applyFill="1" applyBorder="1" applyAlignment="1">
      <alignment horizontal="right" wrapText="1"/>
    </xf>
    <xf numFmtId="3" fontId="20" fillId="0" borderId="1" xfId="0" applyNumberFormat="1" applyFont="1" applyFill="1" applyBorder="1" applyProtection="1">
      <protection locked="0"/>
    </xf>
    <xf numFmtId="0" fontId="30" fillId="0" borderId="0" xfId="0" applyFont="1" applyFill="1" applyBorder="1" applyAlignment="1" applyProtection="1">
      <alignment vertical="top"/>
      <protection locked="0"/>
    </xf>
    <xf numFmtId="1" fontId="20" fillId="0" borderId="0" xfId="0" applyNumberFormat="1" applyFont="1" applyFill="1" applyBorder="1" applyAlignment="1" applyProtection="1">
      <alignment horizontal="right" wrapText="1"/>
      <protection locked="0"/>
    </xf>
    <xf numFmtId="4" fontId="5" fillId="0" borderId="0" xfId="0" applyNumberFormat="1" applyFont="1" applyFill="1" applyBorder="1" applyAlignment="1" applyProtection="1">
      <alignment horizontal="right"/>
      <protection locked="0"/>
    </xf>
    <xf numFmtId="0" fontId="35" fillId="0" borderId="0" xfId="0" applyFont="1" applyFill="1" applyBorder="1" applyAlignment="1">
      <alignment horizontal="left"/>
    </xf>
    <xf numFmtId="1" fontId="21" fillId="0" borderId="0" xfId="0" applyNumberFormat="1" applyFont="1" applyFill="1" applyBorder="1" applyAlignment="1">
      <alignment horizontal="left"/>
    </xf>
    <xf numFmtId="3" fontId="28" fillId="0" borderId="0" xfId="0" applyNumberFormat="1" applyFont="1" applyFill="1" applyBorder="1" applyAlignment="1">
      <alignment horizontal="left"/>
    </xf>
    <xf numFmtId="3" fontId="20" fillId="0" borderId="0" xfId="4" applyNumberFormat="1" applyFont="1" applyFill="1" applyBorder="1" applyAlignment="1">
      <alignment horizontal="right"/>
    </xf>
    <xf numFmtId="3" fontId="34" fillId="2" borderId="0" xfId="0" applyNumberFormat="1" applyFont="1" applyFill="1" applyBorder="1" applyAlignment="1">
      <alignment horizontal="right"/>
    </xf>
    <xf numFmtId="49" fontId="8" fillId="2" borderId="0" xfId="0" applyNumberFormat="1" applyFont="1" applyFill="1" applyBorder="1" applyAlignment="1" applyProtection="1">
      <alignment horizontal="right" wrapText="1"/>
      <protection locked="0"/>
    </xf>
    <xf numFmtId="0" fontId="50" fillId="0" borderId="0" xfId="15" applyFont="1"/>
    <xf numFmtId="0" fontId="50" fillId="0" borderId="0" xfId="15" applyFont="1" applyBorder="1"/>
    <xf numFmtId="0" fontId="51" fillId="0" borderId="0" xfId="15" applyFont="1" applyBorder="1"/>
    <xf numFmtId="0" fontId="51" fillId="0" borderId="0" xfId="15" applyFont="1"/>
    <xf numFmtId="0" fontId="51" fillId="0" borderId="1" xfId="15" applyFont="1" applyBorder="1"/>
    <xf numFmtId="0" fontId="50" fillId="0" borderId="1" xfId="15" applyFont="1" applyBorder="1"/>
    <xf numFmtId="0" fontId="50" fillId="0" borderId="1" xfId="15" quotePrefix="1" applyFont="1" applyBorder="1"/>
    <xf numFmtId="3" fontId="52" fillId="0" borderId="0" xfId="15" applyNumberFormat="1" applyFont="1"/>
    <xf numFmtId="3" fontId="52" fillId="0" borderId="1" xfId="15" applyNumberFormat="1" applyFont="1" applyBorder="1"/>
    <xf numFmtId="0" fontId="52" fillId="0" borderId="1" xfId="15" applyFont="1" applyBorder="1"/>
    <xf numFmtId="0" fontId="52" fillId="0" borderId="0" xfId="15" applyFont="1" applyBorder="1" applyAlignment="1">
      <alignment horizontal="right"/>
    </xf>
    <xf numFmtId="0" fontId="52" fillId="0" borderId="0" xfId="15" applyFont="1" applyAlignment="1">
      <alignment horizontal="right"/>
    </xf>
    <xf numFmtId="0" fontId="52" fillId="0" borderId="1" xfId="15" applyFont="1" applyBorder="1" applyAlignment="1">
      <alignment horizontal="right"/>
    </xf>
    <xf numFmtId="3" fontId="52" fillId="0" borderId="0" xfId="15" applyNumberFormat="1" applyFont="1" applyAlignment="1">
      <alignment horizontal="right"/>
    </xf>
    <xf numFmtId="3" fontId="52" fillId="0" borderId="1" xfId="15" applyNumberFormat="1" applyFont="1" applyBorder="1" applyAlignment="1">
      <alignment horizontal="right"/>
    </xf>
    <xf numFmtId="0" fontId="50" fillId="0" borderId="0" xfId="15" applyFont="1" applyFill="1" applyBorder="1"/>
    <xf numFmtId="0" fontId="51" fillId="0" borderId="0" xfId="15" applyFont="1" applyBorder="1" applyAlignment="1">
      <alignment horizontal="right"/>
    </xf>
    <xf numFmtId="0" fontId="50" fillId="0" borderId="0" xfId="15" applyFont="1" applyBorder="1" applyAlignment="1">
      <alignment horizontal="right"/>
    </xf>
    <xf numFmtId="0" fontId="50" fillId="0" borderId="0" xfId="15" applyFont="1" applyAlignment="1">
      <alignment horizontal="right"/>
    </xf>
    <xf numFmtId="3" fontId="51" fillId="0" borderId="0" xfId="15" applyNumberFormat="1" applyFont="1" applyAlignment="1">
      <alignment horizontal="right"/>
    </xf>
    <xf numFmtId="3" fontId="50" fillId="0" borderId="0" xfId="15" applyNumberFormat="1" applyFont="1" applyAlignment="1">
      <alignment horizontal="right"/>
    </xf>
    <xf numFmtId="3" fontId="51" fillId="0" borderId="1" xfId="15" applyNumberFormat="1" applyFont="1" applyBorder="1" applyAlignment="1">
      <alignment horizontal="right"/>
    </xf>
    <xf numFmtId="3" fontId="50" fillId="0" borderId="1" xfId="15" applyNumberFormat="1" applyFont="1" applyBorder="1" applyAlignment="1">
      <alignment horizontal="right"/>
    </xf>
    <xf numFmtId="0" fontId="51" fillId="0" borderId="0" xfId="15" applyFont="1" applyAlignment="1">
      <alignment horizontal="right"/>
    </xf>
    <xf numFmtId="0" fontId="51" fillId="0" borderId="1" xfId="15" applyFont="1" applyBorder="1" applyAlignment="1">
      <alignment horizontal="right"/>
    </xf>
    <xf numFmtId="0" fontId="50" fillId="0" borderId="1" xfId="15" applyFont="1" applyBorder="1" applyAlignment="1">
      <alignment horizontal="right"/>
    </xf>
    <xf numFmtId="0" fontId="50" fillId="0" borderId="3" xfId="15" applyFont="1" applyBorder="1"/>
    <xf numFmtId="0" fontId="49" fillId="0" borderId="1" xfId="15" applyFont="1" applyFill="1" applyBorder="1"/>
    <xf numFmtId="164" fontId="20" fillId="0" borderId="0" xfId="4" applyNumberFormat="1" applyFont="1" applyFill="1" applyBorder="1" applyAlignment="1">
      <alignment horizontal="right"/>
    </xf>
    <xf numFmtId="0" fontId="11" fillId="0" borderId="0" xfId="0" applyFont="1" applyAlignment="1">
      <alignment vertical="center"/>
    </xf>
    <xf numFmtId="0" fontId="47" fillId="0" borderId="0" xfId="15" applyFont="1" applyAlignment="1">
      <alignment horizontal="left"/>
    </xf>
    <xf numFmtId="0" fontId="0" fillId="0" borderId="0" xfId="0" applyFill="1" applyBorder="1"/>
    <xf numFmtId="3" fontId="47" fillId="0" borderId="0" xfId="15" applyNumberFormat="1" applyFont="1" applyFill="1" applyAlignment="1">
      <alignment horizontal="right"/>
    </xf>
    <xf numFmtId="0" fontId="5" fillId="0" borderId="0" xfId="0" applyFont="1" applyAlignment="1">
      <alignment wrapText="1"/>
    </xf>
    <xf numFmtId="0" fontId="5" fillId="0" borderId="0" xfId="0" applyFont="1" applyAlignment="1">
      <alignment wrapText="1"/>
    </xf>
    <xf numFmtId="1" fontId="22" fillId="0" borderId="0" xfId="0" applyNumberFormat="1" applyFont="1" applyFill="1" applyBorder="1" applyAlignment="1">
      <alignment horizontal="center"/>
    </xf>
    <xf numFmtId="0" fontId="27" fillId="0" borderId="0" xfId="0" applyFont="1" applyFill="1" applyBorder="1" applyAlignment="1">
      <alignment horizontal="left" wrapText="1"/>
    </xf>
    <xf numFmtId="0" fontId="50" fillId="0" borderId="0" xfId="15" applyFont="1" applyAlignment="1">
      <alignment wrapText="1"/>
    </xf>
    <xf numFmtId="0" fontId="0" fillId="0" borderId="0" xfId="0" applyAlignment="1">
      <alignment wrapText="1"/>
    </xf>
    <xf numFmtId="0" fontId="54" fillId="0" borderId="0" xfId="0" applyFont="1" applyAlignment="1">
      <alignment wrapText="1"/>
    </xf>
    <xf numFmtId="0" fontId="20" fillId="0" borderId="0" xfId="15" applyFont="1" applyFill="1" applyAlignment="1">
      <alignment horizontal="right"/>
    </xf>
    <xf numFmtId="0" fontId="20" fillId="0" borderId="0" xfId="15" applyFont="1" applyBorder="1"/>
    <xf numFmtId="3" fontId="20" fillId="0" borderId="0" xfId="15" applyNumberFormat="1" applyFont="1" applyFill="1" applyAlignment="1">
      <alignment horizontal="right"/>
    </xf>
    <xf numFmtId="3" fontId="20" fillId="0" borderId="1" xfId="15" applyNumberFormat="1" applyFont="1" applyFill="1" applyBorder="1" applyAlignment="1">
      <alignment horizontal="right"/>
    </xf>
    <xf numFmtId="0" fontId="55" fillId="0" borderId="0" xfId="15" applyFont="1" applyAlignment="1">
      <alignment wrapText="1"/>
    </xf>
    <xf numFmtId="3" fontId="10" fillId="0" borderId="0" xfId="0" applyNumberFormat="1" applyFont="1" applyFill="1" applyBorder="1" applyAlignment="1">
      <alignment horizontal="left"/>
    </xf>
    <xf numFmtId="3" fontId="10" fillId="0" borderId="0" xfId="0" applyNumberFormat="1" applyFont="1" applyFill="1" applyBorder="1" applyAlignment="1">
      <alignment horizontal="left" wrapText="1"/>
    </xf>
    <xf numFmtId="0" fontId="20" fillId="0" borderId="0" xfId="15" applyFont="1"/>
    <xf numFmtId="0" fontId="20" fillId="0" borderId="0" xfId="15" quotePrefix="1" applyFont="1"/>
    <xf numFmtId="0" fontId="5" fillId="0" borderId="0" xfId="0" applyFont="1" applyAlignment="1">
      <alignment wrapText="1"/>
    </xf>
    <xf numFmtId="1" fontId="22" fillId="0" borderId="0" xfId="0" applyNumberFormat="1" applyFont="1" applyFill="1" applyBorder="1" applyAlignment="1">
      <alignment horizontal="center"/>
    </xf>
    <xf numFmtId="0" fontId="27" fillId="0" borderId="0" xfId="0" applyFont="1" applyFill="1" applyBorder="1" applyAlignment="1">
      <alignment horizontal="left" wrapText="1"/>
    </xf>
    <xf numFmtId="0" fontId="55" fillId="0" borderId="0" xfId="15" applyFont="1" applyAlignment="1">
      <alignment wrapText="1"/>
    </xf>
    <xf numFmtId="0" fontId="0" fillId="0" borderId="0" xfId="0" applyAlignment="1">
      <alignment wrapText="1"/>
    </xf>
    <xf numFmtId="0" fontId="49" fillId="0" borderId="0" xfId="15" applyFont="1" applyAlignment="1">
      <alignment wrapText="1"/>
    </xf>
    <xf numFmtId="3" fontId="23" fillId="0" borderId="0" xfId="15" applyNumberFormat="1" applyFont="1"/>
    <xf numFmtId="3" fontId="22" fillId="0" borderId="0" xfId="15" applyNumberFormat="1" applyFont="1" applyFill="1" applyAlignment="1">
      <alignment horizontal="right"/>
    </xf>
    <xf numFmtId="0" fontId="23" fillId="0" borderId="0" xfId="15" applyFont="1" applyAlignment="1">
      <alignment horizontal="right"/>
    </xf>
    <xf numFmtId="0" fontId="22" fillId="0" borderId="0" xfId="15" applyFont="1" applyFill="1" applyAlignment="1">
      <alignment horizontal="right"/>
    </xf>
    <xf numFmtId="3" fontId="23" fillId="0" borderId="1" xfId="15" applyNumberFormat="1" applyFont="1" applyBorder="1"/>
    <xf numFmtId="3" fontId="22" fillId="0" borderId="1" xfId="15" applyNumberFormat="1" applyFont="1" applyFill="1" applyBorder="1" applyAlignment="1">
      <alignment horizontal="right"/>
    </xf>
    <xf numFmtId="3" fontId="20" fillId="0" borderId="0" xfId="15" applyNumberFormat="1" applyFont="1" applyAlignment="1">
      <alignment horizontal="right"/>
    </xf>
    <xf numFmtId="165" fontId="22" fillId="0" borderId="0" xfId="4" applyNumberFormat="1" applyFont="1" applyFill="1" applyAlignment="1">
      <alignment horizontal="right"/>
    </xf>
    <xf numFmtId="165" fontId="20" fillId="0" borderId="0" xfId="4" applyNumberFormat="1" applyFont="1" applyFill="1" applyAlignment="1">
      <alignment horizontal="right"/>
    </xf>
    <xf numFmtId="3" fontId="23" fillId="0" borderId="0" xfId="15" applyNumberFormat="1" applyFont="1" applyFill="1" applyAlignment="1">
      <alignment horizontal="right"/>
    </xf>
    <xf numFmtId="3" fontId="54" fillId="0" borderId="0" xfId="0" applyNumberFormat="1" applyFont="1" applyFill="1" applyBorder="1" applyAlignment="1">
      <alignment horizontal="left"/>
    </xf>
    <xf numFmtId="0" fontId="30" fillId="0" borderId="0" xfId="0" applyFont="1" applyFill="1" applyBorder="1" applyAlignment="1">
      <alignment horizontal="left"/>
    </xf>
    <xf numFmtId="0" fontId="5" fillId="0" borderId="0" xfId="0" applyFont="1" applyAlignment="1">
      <alignment wrapText="1"/>
    </xf>
    <xf numFmtId="0" fontId="50" fillId="0" borderId="0" xfId="15" applyFont="1" applyFill="1" applyAlignment="1">
      <alignment wrapText="1"/>
    </xf>
    <xf numFmtId="0" fontId="5" fillId="0" borderId="0" xfId="0" applyFont="1" applyFill="1" applyAlignment="1">
      <alignment wrapText="1"/>
    </xf>
    <xf numFmtId="0" fontId="55" fillId="0" borderId="0" xfId="15" applyFont="1" applyFill="1" applyAlignment="1">
      <alignment wrapText="1"/>
    </xf>
    <xf numFmtId="1" fontId="20" fillId="0" borderId="1" xfId="0" applyNumberFormat="1" applyFont="1" applyFill="1" applyBorder="1" applyAlignment="1" applyProtection="1">
      <alignment horizontal="left" wrapText="1"/>
      <protection locked="0"/>
    </xf>
    <xf numFmtId="3" fontId="20" fillId="0" borderId="0" xfId="0" applyNumberFormat="1" applyFont="1" applyFill="1" applyBorder="1" applyAlignment="1" applyProtection="1">
      <alignment horizontal="right"/>
    </xf>
    <xf numFmtId="49" fontId="20" fillId="0" borderId="1" xfId="0" applyNumberFormat="1" applyFont="1" applyFill="1" applyBorder="1" applyAlignment="1">
      <alignment horizontal="right"/>
    </xf>
    <xf numFmtId="49" fontId="50" fillId="0" borderId="1" xfId="15" applyNumberFormat="1" applyFont="1" applyBorder="1" applyAlignment="1">
      <alignment horizontal="right"/>
    </xf>
    <xf numFmtId="49" fontId="51" fillId="0" borderId="1" xfId="15" applyNumberFormat="1" applyFont="1" applyBorder="1" applyAlignment="1">
      <alignment horizontal="right"/>
    </xf>
    <xf numFmtId="3" fontId="54" fillId="0" borderId="0" xfId="0" quotePrefix="1" applyNumberFormat="1" applyFont="1" applyFill="1" applyBorder="1" applyAlignment="1">
      <alignment horizontal="left"/>
    </xf>
    <xf numFmtId="3" fontId="20" fillId="0" borderId="0" xfId="15" applyNumberFormat="1" applyFont="1" applyFill="1" applyBorder="1" applyAlignment="1">
      <alignment horizontal="right"/>
    </xf>
    <xf numFmtId="0" fontId="20" fillId="0" borderId="0" xfId="15" applyFont="1" applyFill="1" applyBorder="1" applyAlignment="1">
      <alignment horizontal="right"/>
    </xf>
    <xf numFmtId="0" fontId="55" fillId="0" borderId="0" xfId="15" applyFont="1" applyAlignment="1">
      <alignment wrapText="1"/>
    </xf>
    <xf numFmtId="1" fontId="23" fillId="0" borderId="0" xfId="0" applyNumberFormat="1" applyFont="1" applyFill="1" applyBorder="1" applyAlignment="1" applyProtection="1">
      <alignment horizontal="left" wrapText="1"/>
      <protection locked="0"/>
    </xf>
    <xf numFmtId="0" fontId="23" fillId="0" borderId="0" xfId="0" applyFont="1" applyFill="1" applyBorder="1" applyAlignment="1">
      <alignment wrapText="1"/>
    </xf>
    <xf numFmtId="1" fontId="23" fillId="0" borderId="0" xfId="4" applyNumberFormat="1" applyFont="1" applyFill="1" applyBorder="1" applyAlignment="1">
      <alignment horizontal="right"/>
    </xf>
    <xf numFmtId="0" fontId="53" fillId="0" borderId="0" xfId="15" applyFont="1" applyAlignment="1">
      <alignment wrapText="1"/>
    </xf>
    <xf numFmtId="0" fontId="54" fillId="0" borderId="0" xfId="0" applyFont="1" applyAlignment="1">
      <alignment wrapText="1"/>
    </xf>
    <xf numFmtId="0" fontId="0" fillId="0" borderId="0" xfId="0" applyAlignment="1">
      <alignment wrapText="1"/>
    </xf>
    <xf numFmtId="165" fontId="40" fillId="0" borderId="0" xfId="4" applyNumberFormat="1" applyFont="1" applyFill="1" applyBorder="1" applyAlignment="1">
      <alignment horizontal="right"/>
    </xf>
    <xf numFmtId="164" fontId="5" fillId="7" borderId="0" xfId="0" applyNumberFormat="1" applyFont="1" applyFill="1" applyBorder="1" applyAlignment="1" applyProtection="1">
      <alignment horizontal="right"/>
      <protection locked="0"/>
    </xf>
    <xf numFmtId="3" fontId="20" fillId="0" borderId="1" xfId="0" applyNumberFormat="1" applyFont="1" applyFill="1" applyBorder="1" applyAlignment="1" applyProtection="1">
      <alignment horizontal="right"/>
    </xf>
    <xf numFmtId="168" fontId="20" fillId="4" borderId="0" xfId="0" applyNumberFormat="1" applyFont="1" applyFill="1" applyBorder="1" applyAlignment="1" applyProtection="1">
      <alignment horizontal="right" wrapText="1"/>
      <protection locked="0"/>
    </xf>
    <xf numFmtId="164" fontId="5" fillId="4" borderId="0" xfId="0" applyNumberFormat="1" applyFont="1" applyFill="1" applyBorder="1" applyAlignment="1" applyProtection="1">
      <alignment horizontal="right"/>
      <protection locked="0"/>
    </xf>
    <xf numFmtId="4" fontId="5" fillId="7" borderId="0" xfId="0" applyNumberFormat="1" applyFont="1" applyFill="1" applyBorder="1" applyAlignment="1" applyProtection="1">
      <alignment horizontal="right"/>
      <protection locked="0"/>
    </xf>
    <xf numFmtId="165" fontId="7" fillId="0" borderId="0" xfId="4" applyNumberFormat="1" applyFont="1" applyFill="1" applyBorder="1" applyProtection="1">
      <protection locked="0"/>
    </xf>
    <xf numFmtId="164" fontId="34" fillId="0" borderId="0" xfId="0" applyNumberFormat="1" applyFont="1" applyFill="1" applyBorder="1" applyAlignment="1" applyProtection="1">
      <alignment horizontal="right"/>
      <protection locked="0"/>
    </xf>
    <xf numFmtId="3" fontId="34" fillId="0" borderId="0" xfId="0" applyNumberFormat="1" applyFont="1" applyFill="1" applyBorder="1" applyAlignment="1" applyProtection="1">
      <alignment horizontal="right"/>
      <protection locked="0"/>
    </xf>
    <xf numFmtId="3" fontId="35" fillId="4" borderId="0" xfId="0" applyNumberFormat="1" applyFont="1" applyFill="1" applyBorder="1" applyAlignment="1" applyProtection="1">
      <alignment horizontal="right"/>
      <protection locked="0"/>
    </xf>
    <xf numFmtId="1" fontId="35" fillId="0" borderId="0" xfId="0" applyNumberFormat="1" applyFont="1" applyFill="1" applyBorder="1" applyAlignment="1" applyProtection="1">
      <alignment horizontal="left"/>
      <protection locked="0"/>
    </xf>
    <xf numFmtId="1" fontId="22" fillId="0" borderId="2" xfId="0" applyNumberFormat="1" applyFont="1" applyFill="1" applyBorder="1" applyAlignment="1" applyProtection="1">
      <alignment horizontal="left"/>
      <protection locked="0"/>
    </xf>
    <xf numFmtId="0" fontId="0" fillId="0" borderId="0" xfId="0" applyFill="1"/>
    <xf numFmtId="1" fontId="20"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right" wrapText="1"/>
      <protection locked="0"/>
    </xf>
    <xf numFmtId="3" fontId="5" fillId="10" borderId="0" xfId="0" applyNumberFormat="1" applyFont="1" applyFill="1" applyBorder="1" applyAlignment="1">
      <alignment horizontal="right"/>
    </xf>
    <xf numFmtId="3" fontId="5" fillId="10" borderId="0" xfId="0" applyNumberFormat="1" applyFont="1" applyFill="1" applyBorder="1" applyAlignment="1" applyProtection="1">
      <alignment horizontal="right"/>
      <protection locked="0"/>
    </xf>
    <xf numFmtId="3" fontId="5" fillId="10" borderId="1" xfId="0" applyNumberFormat="1" applyFont="1" applyFill="1" applyBorder="1" applyAlignment="1" applyProtection="1">
      <alignment horizontal="right"/>
      <protection locked="0"/>
    </xf>
    <xf numFmtId="3" fontId="5" fillId="10" borderId="1" xfId="0" applyNumberFormat="1" applyFont="1" applyFill="1" applyBorder="1" applyAlignment="1">
      <alignment horizontal="right"/>
    </xf>
    <xf numFmtId="2" fontId="5" fillId="3" borderId="0" xfId="0" applyNumberFormat="1" applyFont="1" applyFill="1" applyBorder="1" applyAlignment="1" applyProtection="1">
      <alignment horizontal="right"/>
      <protection locked="0"/>
    </xf>
    <xf numFmtId="0" fontId="35" fillId="0" borderId="0" xfId="0" applyFont="1"/>
    <xf numFmtId="0" fontId="22" fillId="0" borderId="0" xfId="0" applyFont="1" applyAlignment="1">
      <alignment horizontal="right"/>
    </xf>
    <xf numFmtId="0" fontId="20" fillId="0" borderId="0" xfId="0" applyFont="1" applyAlignment="1">
      <alignment horizontal="right" wrapText="1"/>
    </xf>
    <xf numFmtId="1" fontId="22" fillId="0" borderId="3" xfId="0" applyNumberFormat="1" applyFont="1" applyFill="1" applyBorder="1" applyAlignment="1" applyProtection="1">
      <alignment horizontal="left"/>
      <protection locked="0"/>
    </xf>
    <xf numFmtId="1" fontId="20" fillId="0" borderId="3" xfId="0" applyNumberFormat="1" applyFont="1" applyFill="1" applyBorder="1" applyAlignment="1" applyProtection="1">
      <alignment horizontal="left"/>
      <protection locked="0"/>
    </xf>
    <xf numFmtId="3" fontId="20" fillId="0" borderId="3" xfId="0" applyNumberFormat="1" applyFont="1" applyBorder="1"/>
    <xf numFmtId="3" fontId="20" fillId="0" borderId="0" xfId="0" applyNumberFormat="1" applyFont="1" applyBorder="1"/>
    <xf numFmtId="3" fontId="20" fillId="11" borderId="3" xfId="0" applyNumberFormat="1" applyFont="1" applyFill="1" applyBorder="1"/>
    <xf numFmtId="3" fontId="20" fillId="11" borderId="0" xfId="0" applyNumberFormat="1" applyFont="1" applyFill="1"/>
    <xf numFmtId="0" fontId="50" fillId="0" borderId="0" xfId="15" applyFont="1" applyAlignment="1">
      <alignment wrapText="1"/>
    </xf>
    <xf numFmtId="0" fontId="22" fillId="0" borderId="0" xfId="0" applyFont="1" applyAlignment="1">
      <alignment horizontal="right" wrapText="1"/>
    </xf>
    <xf numFmtId="1" fontId="22" fillId="0" borderId="0" xfId="0" applyNumberFormat="1" applyFont="1" applyFill="1" applyBorder="1" applyAlignment="1" applyProtection="1">
      <alignment horizontal="left" wrapText="1"/>
      <protection locked="0"/>
    </xf>
    <xf numFmtId="3" fontId="20" fillId="0" borderId="3" xfId="0" applyNumberFormat="1" applyFont="1" applyFill="1" applyBorder="1"/>
    <xf numFmtId="0" fontId="22" fillId="0" borderId="1" xfId="0" applyFont="1" applyBorder="1" applyAlignment="1">
      <alignment horizontal="right"/>
    </xf>
    <xf numFmtId="3" fontId="20" fillId="0" borderId="1" xfId="0" applyNumberFormat="1" applyFont="1" applyBorder="1"/>
    <xf numFmtId="3" fontId="20" fillId="11" borderId="1" xfId="0" applyNumberFormat="1" applyFont="1" applyFill="1" applyBorder="1"/>
    <xf numFmtId="0" fontId="22" fillId="11" borderId="1" xfId="0" applyFont="1" applyFill="1" applyBorder="1" applyAlignment="1">
      <alignment horizontal="right" wrapText="1"/>
    </xf>
    <xf numFmtId="0" fontId="63" fillId="0" borderId="0" xfId="0" applyFont="1"/>
    <xf numFmtId="0" fontId="34" fillId="0" borderId="0" xfId="0" applyFont="1"/>
    <xf numFmtId="4" fontId="5" fillId="0" borderId="0" xfId="0" applyNumberFormat="1" applyFont="1"/>
    <xf numFmtId="0" fontId="20" fillId="4" borderId="0" xfId="0" applyFont="1" applyFill="1"/>
    <xf numFmtId="0" fontId="22" fillId="4" borderId="0" xfId="0" applyFont="1" applyFill="1"/>
    <xf numFmtId="0" fontId="5" fillId="0" borderId="0" xfId="0" applyFont="1" applyAlignment="1">
      <alignment wrapText="1"/>
    </xf>
    <xf numFmtId="4" fontId="5" fillId="0" borderId="0" xfId="0" applyNumberFormat="1" applyFont="1" applyFill="1"/>
    <xf numFmtId="4" fontId="20" fillId="0" borderId="0" xfId="0" applyNumberFormat="1" applyFont="1" applyFill="1" applyBorder="1" applyAlignment="1"/>
    <xf numFmtId="1" fontId="22" fillId="0" borderId="0" xfId="0" applyNumberFormat="1" applyFont="1" applyFill="1" applyBorder="1" applyAlignment="1">
      <alignment horizontal="center"/>
    </xf>
    <xf numFmtId="0" fontId="11" fillId="4" borderId="0" xfId="19" applyFont="1" applyFill="1" applyBorder="1" applyAlignment="1">
      <alignment horizontal="left"/>
    </xf>
    <xf numFmtId="0" fontId="21" fillId="4" borderId="0" xfId="19" applyFont="1" applyFill="1" applyBorder="1" applyAlignment="1"/>
    <xf numFmtId="0" fontId="20" fillId="4" borderId="0" xfId="19" applyFont="1" applyFill="1" applyBorder="1" applyAlignment="1"/>
    <xf numFmtId="0" fontId="5" fillId="0" borderId="0" xfId="19"/>
    <xf numFmtId="1" fontId="22" fillId="0" borderId="1" xfId="19" applyNumberFormat="1" applyFont="1" applyFill="1" applyBorder="1" applyAlignment="1"/>
    <xf numFmtId="1" fontId="23" fillId="0" borderId="2" xfId="19" applyNumberFormat="1" applyFont="1" applyFill="1" applyBorder="1" applyAlignment="1">
      <alignment horizontal="right"/>
    </xf>
    <xf numFmtId="1" fontId="22" fillId="0" borderId="2" xfId="19" applyNumberFormat="1" applyFont="1" applyFill="1" applyBorder="1" applyAlignment="1">
      <alignment horizontal="right"/>
    </xf>
    <xf numFmtId="1" fontId="20" fillId="0" borderId="2" xfId="19" applyNumberFormat="1" applyFont="1" applyFill="1" applyBorder="1" applyAlignment="1">
      <alignment horizontal="right"/>
    </xf>
    <xf numFmtId="0" fontId="26" fillId="0" borderId="0" xfId="19" applyFont="1" applyFill="1" applyBorder="1" applyAlignment="1"/>
    <xf numFmtId="3" fontId="23" fillId="0" borderId="0" xfId="19" applyNumberFormat="1" applyFont="1" applyFill="1" applyBorder="1" applyAlignment="1"/>
    <xf numFmtId="3" fontId="22" fillId="0" borderId="0" xfId="19" applyNumberFormat="1" applyFont="1" applyFill="1" applyBorder="1" applyAlignment="1">
      <alignment horizontal="right"/>
    </xf>
    <xf numFmtId="3" fontId="20" fillId="0" borderId="0" xfId="19" applyNumberFormat="1" applyFont="1" applyFill="1" applyBorder="1" applyAlignment="1">
      <alignment horizontal="right"/>
    </xf>
    <xf numFmtId="0" fontId="20" fillId="0" borderId="0" xfId="19" applyFont="1" applyFill="1" applyAlignment="1"/>
    <xf numFmtId="0" fontId="20" fillId="0" borderId="1" xfId="19" applyFont="1" applyFill="1" applyBorder="1" applyAlignment="1"/>
    <xf numFmtId="3" fontId="23" fillId="0" borderId="1" xfId="19" applyNumberFormat="1" applyFont="1" applyFill="1" applyBorder="1" applyAlignment="1"/>
    <xf numFmtId="3" fontId="22" fillId="0" borderId="1" xfId="19" applyNumberFormat="1" applyFont="1" applyFill="1" applyBorder="1" applyAlignment="1">
      <alignment horizontal="right"/>
    </xf>
    <xf numFmtId="3" fontId="20" fillId="0" borderId="1" xfId="19" applyNumberFormat="1" applyFont="1" applyFill="1" applyBorder="1" applyAlignment="1">
      <alignment horizontal="right"/>
    </xf>
    <xf numFmtId="0" fontId="22" fillId="0" borderId="0" xfId="19" applyFont="1" applyFill="1" applyBorder="1" applyAlignment="1">
      <alignment wrapText="1"/>
    </xf>
    <xf numFmtId="0" fontId="20" fillId="0" borderId="0" xfId="19" applyFont="1" applyFill="1" applyBorder="1" applyAlignment="1"/>
    <xf numFmtId="3" fontId="10" fillId="0" borderId="0" xfId="19" applyNumberFormat="1" applyFont="1" applyFill="1" applyBorder="1" applyAlignment="1"/>
    <xf numFmtId="0" fontId="22" fillId="0" borderId="0" xfId="19" applyFont="1" applyFill="1" applyAlignment="1"/>
    <xf numFmtId="0" fontId="20" fillId="0" borderId="0" xfId="19" applyFont="1" applyFill="1" applyBorder="1" applyAlignment="1">
      <alignment wrapText="1"/>
    </xf>
    <xf numFmtId="0" fontId="22" fillId="0" borderId="1" xfId="19" applyFont="1" applyFill="1" applyBorder="1" applyAlignment="1">
      <alignment wrapText="1"/>
    </xf>
    <xf numFmtId="0" fontId="22" fillId="0" borderId="0" xfId="19" applyFont="1" applyFill="1" applyAlignment="1">
      <alignment wrapText="1"/>
    </xf>
    <xf numFmtId="0" fontId="26" fillId="0" borderId="0" xfId="19" applyFont="1" applyFill="1" applyAlignment="1"/>
    <xf numFmtId="0" fontId="22" fillId="0" borderId="3" xfId="19" applyFont="1" applyFill="1" applyBorder="1" applyAlignment="1"/>
    <xf numFmtId="3" fontId="23" fillId="0" borderId="3" xfId="19" applyNumberFormat="1" applyFont="1" applyFill="1" applyBorder="1" applyAlignment="1"/>
    <xf numFmtId="3" fontId="22" fillId="0" borderId="3" xfId="19" applyNumberFormat="1" applyFont="1" applyFill="1" applyBorder="1" applyAlignment="1">
      <alignment horizontal="right"/>
    </xf>
    <xf numFmtId="3" fontId="20" fillId="0" borderId="3" xfId="19" applyNumberFormat="1" applyFont="1" applyFill="1" applyBorder="1" applyAlignment="1">
      <alignment horizontal="right"/>
    </xf>
    <xf numFmtId="0" fontId="22" fillId="0" borderId="0" xfId="19" applyFont="1" applyFill="1" applyBorder="1" applyAlignment="1"/>
    <xf numFmtId="0" fontId="22" fillId="0" borderId="1" xfId="19" applyFont="1" applyFill="1" applyBorder="1" applyAlignment="1"/>
    <xf numFmtId="0" fontId="20" fillId="0" borderId="0" xfId="19" applyFont="1" applyFill="1" applyAlignment="1">
      <alignment wrapText="1"/>
    </xf>
    <xf numFmtId="0" fontId="29" fillId="0" borderId="0" xfId="19" applyFont="1" applyFill="1" applyBorder="1" applyAlignment="1"/>
    <xf numFmtId="0" fontId="29" fillId="0" borderId="0" xfId="19" applyFont="1" applyFill="1" applyBorder="1" applyAlignment="1">
      <alignment horizontal="left" wrapText="1"/>
    </xf>
    <xf numFmtId="0" fontId="23" fillId="0" borderId="0" xfId="19" applyFont="1" applyFill="1" applyBorder="1" applyAlignment="1"/>
    <xf numFmtId="0" fontId="27" fillId="0" borderId="0" xfId="0" applyFont="1" applyFill="1" applyBorder="1" applyAlignment="1" applyProtection="1">
      <alignment wrapText="1"/>
      <protection locked="0"/>
    </xf>
    <xf numFmtId="0" fontId="27" fillId="0" borderId="0" xfId="0" applyFont="1" applyFill="1"/>
    <xf numFmtId="0" fontId="27" fillId="0" borderId="0" xfId="0" applyFont="1" applyFill="1" applyBorder="1" applyAlignment="1">
      <alignment wrapText="1"/>
    </xf>
    <xf numFmtId="0" fontId="27" fillId="0" borderId="0" xfId="0" applyFont="1" applyFill="1" applyAlignment="1">
      <alignment wrapText="1"/>
    </xf>
    <xf numFmtId="0" fontId="30" fillId="0" borderId="0" xfId="0" applyFont="1" applyFill="1" applyBorder="1" applyAlignment="1">
      <alignment horizontal="left" wrapText="1"/>
    </xf>
    <xf numFmtId="0" fontId="27" fillId="0" borderId="0" xfId="0" applyFont="1" applyBorder="1" applyAlignment="1"/>
    <xf numFmtId="0" fontId="27" fillId="0" borderId="1" xfId="0" applyFont="1" applyBorder="1" applyAlignment="1"/>
    <xf numFmtId="1" fontId="22" fillId="0" borderId="1" xfId="0" applyNumberFormat="1" applyFont="1" applyFill="1" applyBorder="1" applyAlignment="1">
      <alignment horizontal="center"/>
    </xf>
    <xf numFmtId="1" fontId="20" fillId="0" borderId="0" xfId="0" applyNumberFormat="1" applyFont="1" applyFill="1" applyBorder="1" applyAlignment="1">
      <alignment horizontal="right" wrapText="1"/>
    </xf>
    <xf numFmtId="0" fontId="20" fillId="0" borderId="1" xfId="0" applyFont="1" applyBorder="1" applyAlignment="1">
      <alignment horizontal="right" wrapText="1"/>
    </xf>
    <xf numFmtId="1" fontId="27" fillId="0" borderId="0" xfId="0" applyNumberFormat="1" applyFont="1" applyFill="1" applyBorder="1" applyAlignment="1" applyProtection="1">
      <alignment horizontal="left" wrapText="1"/>
      <protection locked="0"/>
    </xf>
    <xf numFmtId="0" fontId="27" fillId="0" borderId="1" xfId="0" applyFont="1" applyBorder="1" applyAlignment="1" applyProtection="1">
      <alignment horizontal="left" wrapText="1"/>
      <protection locked="0"/>
    </xf>
    <xf numFmtId="1" fontId="20"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right" wrapText="1"/>
      <protection locked="0"/>
    </xf>
    <xf numFmtId="1" fontId="22" fillId="0" borderId="1" xfId="0" applyNumberFormat="1" applyFont="1" applyFill="1" applyBorder="1" applyAlignment="1" applyProtection="1">
      <alignment horizontal="center"/>
      <protection locked="0"/>
    </xf>
    <xf numFmtId="0" fontId="5" fillId="0" borderId="1" xfId="0" applyFont="1" applyBorder="1" applyAlignment="1">
      <alignment horizontal="right" wrapText="1"/>
    </xf>
    <xf numFmtId="0" fontId="30" fillId="0" borderId="0" xfId="0" applyFont="1" applyFill="1" applyBorder="1" applyAlignment="1">
      <alignment wrapText="1"/>
    </xf>
    <xf numFmtId="0" fontId="5" fillId="0" borderId="1" xfId="0" applyFont="1" applyBorder="1" applyAlignment="1">
      <alignment wrapText="1"/>
    </xf>
    <xf numFmtId="1" fontId="22" fillId="0" borderId="1" xfId="0" applyNumberFormat="1" applyFont="1" applyFill="1" applyBorder="1" applyAlignment="1">
      <alignment horizontal="center" wrapText="1"/>
    </xf>
    <xf numFmtId="1" fontId="20" fillId="0" borderId="0" xfId="0" applyNumberFormat="1" applyFont="1" applyFill="1" applyBorder="1" applyAlignment="1">
      <alignment horizontal="center"/>
    </xf>
    <xf numFmtId="0" fontId="27" fillId="0" borderId="0" xfId="0" applyFont="1" applyFill="1" applyBorder="1" applyAlignment="1">
      <alignment horizontal="left" wrapText="1"/>
    </xf>
    <xf numFmtId="0" fontId="27" fillId="0" borderId="1" xfId="0" applyFont="1" applyBorder="1" applyAlignment="1">
      <alignment wrapText="1"/>
    </xf>
    <xf numFmtId="0" fontId="11" fillId="4" borderId="0" xfId="0" applyFont="1" applyFill="1" applyBorder="1" applyAlignment="1">
      <alignment wrapText="1"/>
    </xf>
    <xf numFmtId="0" fontId="7" fillId="4" borderId="0" xfId="0" applyFont="1" applyFill="1" applyAlignment="1"/>
    <xf numFmtId="0" fontId="30" fillId="0" borderId="0" xfId="19" applyFont="1" applyFill="1" applyBorder="1" applyAlignment="1">
      <alignment horizontal="left" wrapText="1"/>
    </xf>
    <xf numFmtId="0" fontId="27" fillId="0" borderId="0" xfId="19" applyFont="1" applyFill="1" applyBorder="1" applyAlignment="1">
      <alignment horizontal="left"/>
    </xf>
    <xf numFmtId="0" fontId="27" fillId="0" borderId="1" xfId="19" applyFont="1" applyBorder="1" applyAlignment="1"/>
    <xf numFmtId="1" fontId="22" fillId="0" borderId="1" xfId="19" applyNumberFormat="1" applyFont="1" applyFill="1" applyBorder="1" applyAlignment="1">
      <alignment horizontal="center"/>
    </xf>
    <xf numFmtId="0" fontId="22" fillId="0" borderId="1" xfId="19" applyFont="1" applyFill="1" applyBorder="1" applyAlignment="1">
      <alignment horizontal="center"/>
    </xf>
    <xf numFmtId="0" fontId="29" fillId="0" borderId="0" xfId="19" applyFont="1" applyFill="1" applyBorder="1" applyAlignment="1">
      <alignment horizontal="left" wrapText="1"/>
    </xf>
    <xf numFmtId="0" fontId="27" fillId="0" borderId="0" xfId="19" applyFont="1" applyFill="1" applyBorder="1" applyAlignment="1">
      <alignment horizontal="left" wrapText="1"/>
    </xf>
    <xf numFmtId="0" fontId="35" fillId="0" borderId="0" xfId="0" applyFont="1" applyFill="1" applyAlignment="1">
      <alignment wrapText="1"/>
    </xf>
    <xf numFmtId="0" fontId="58" fillId="0" borderId="0" xfId="0" applyFont="1" applyFill="1" applyAlignment="1">
      <alignment vertical="top" wrapText="1"/>
    </xf>
    <xf numFmtId="0" fontId="35" fillId="0" borderId="0" xfId="0" applyFont="1" applyFill="1" applyAlignment="1">
      <alignment vertical="top" wrapText="1"/>
    </xf>
    <xf numFmtId="0" fontId="30" fillId="0" borderId="0" xfId="0" applyFont="1" applyFill="1" applyAlignment="1">
      <alignment vertical="top" wrapText="1"/>
    </xf>
    <xf numFmtId="0" fontId="27" fillId="0" borderId="0" xfId="0" applyFont="1" applyFill="1" applyAlignment="1">
      <alignment vertical="top" wrapText="1"/>
    </xf>
    <xf numFmtId="1" fontId="20" fillId="0" borderId="1" xfId="0" applyNumberFormat="1" applyFont="1" applyFill="1" applyBorder="1" applyAlignment="1">
      <alignment horizontal="center"/>
    </xf>
    <xf numFmtId="0" fontId="20" fillId="0" borderId="1" xfId="0" applyFont="1" applyFill="1" applyBorder="1" applyAlignment="1">
      <alignment horizontal="center"/>
    </xf>
    <xf numFmtId="0" fontId="27" fillId="0" borderId="0" xfId="0" applyFont="1" applyAlignment="1">
      <alignment wrapText="1"/>
    </xf>
    <xf numFmtId="1" fontId="22" fillId="0" borderId="0" xfId="0" applyNumberFormat="1" applyFont="1" applyFill="1" applyBorder="1" applyAlignment="1" applyProtection="1">
      <alignment horizontal="left" wrapText="1"/>
      <protection locked="0"/>
    </xf>
    <xf numFmtId="0" fontId="0" fillId="0" borderId="0" xfId="0" applyAlignment="1"/>
    <xf numFmtId="0" fontId="20" fillId="0" borderId="0" xfId="0" applyFont="1" applyAlignment="1">
      <alignment vertical="top" wrapText="1"/>
    </xf>
    <xf numFmtId="0" fontId="53" fillId="0" borderId="0" xfId="15" applyFont="1" applyAlignment="1">
      <alignment wrapText="1"/>
    </xf>
    <xf numFmtId="0" fontId="54" fillId="0" borderId="0" xfId="0" applyFont="1" applyAlignment="1">
      <alignment wrapText="1"/>
    </xf>
    <xf numFmtId="0" fontId="51" fillId="0" borderId="1" xfId="15" applyFont="1" applyBorder="1" applyAlignment="1">
      <alignment horizontal="center"/>
    </xf>
    <xf numFmtId="0" fontId="7" fillId="0" borderId="1" xfId="0" applyFont="1" applyBorder="1" applyAlignment="1">
      <alignment horizontal="center"/>
    </xf>
    <xf numFmtId="1" fontId="22" fillId="0" borderId="0" xfId="0" applyNumberFormat="1" applyFont="1" applyFill="1" applyBorder="1" applyAlignment="1">
      <alignment horizontal="center"/>
    </xf>
    <xf numFmtId="1" fontId="22" fillId="0" borderId="3" xfId="0" applyNumberFormat="1" applyFont="1" applyFill="1" applyBorder="1" applyAlignment="1">
      <alignment horizontal="center"/>
    </xf>
    <xf numFmtId="0" fontId="50" fillId="0" borderId="0" xfId="15" applyFont="1" applyFill="1" applyAlignment="1">
      <alignment wrapText="1"/>
    </xf>
    <xf numFmtId="0" fontId="5" fillId="0" borderId="0" xfId="0" applyFont="1" applyFill="1" applyAlignment="1">
      <alignment wrapText="1"/>
    </xf>
    <xf numFmtId="0" fontId="50" fillId="0" borderId="0" xfId="15" applyFont="1" applyAlignment="1">
      <alignment wrapText="1"/>
    </xf>
    <xf numFmtId="0" fontId="5" fillId="0" borderId="0" xfId="0" applyFont="1" applyAlignment="1">
      <alignment wrapText="1"/>
    </xf>
  </cellXfs>
  <cellStyles count="256">
    <cellStyle name="=C:\WINNT\SYSTEM32\COMMAND.COM" xfId="51" xr:uid="{00000000-0005-0000-0000-000000000000}"/>
    <cellStyle name="=C:\WINNT\SYSTEM32\COMMAND.COM 2" xfId="52" xr:uid="{00000000-0005-0000-0000-000001000000}"/>
    <cellStyle name="Comma 2" xfId="17" xr:uid="{00000000-0005-0000-0000-000002000000}"/>
    <cellStyle name="Comma 3" xfId="18" xr:uid="{00000000-0005-0000-0000-000003000000}"/>
    <cellStyle name="Comma 4" xfId="53" xr:uid="{00000000-0005-0000-0000-000004000000}"/>
    <cellStyle name="Komma [0]_GRAF A-V vs FOREC" xfId="1" xr:uid="{00000000-0005-0000-0000-000005000000}"/>
    <cellStyle name="Komma_GRAF A-V vs FOREC" xfId="2" xr:uid="{00000000-0005-0000-0000-000006000000}"/>
    <cellStyle name="Normal" xfId="0" builtinId="0"/>
    <cellStyle name="Normal - Style1" xfId="3" xr:uid="{00000000-0005-0000-0000-000008000000}"/>
    <cellStyle name="Normal 10" xfId="19" xr:uid="{00000000-0005-0000-0000-000009000000}"/>
    <cellStyle name="Normal 11" xfId="20" xr:uid="{00000000-0005-0000-0000-00000A000000}"/>
    <cellStyle name="Normal 12" xfId="21" xr:uid="{00000000-0005-0000-0000-00000B000000}"/>
    <cellStyle name="Normal 13" xfId="49" xr:uid="{00000000-0005-0000-0000-00000C000000}"/>
    <cellStyle name="Normal 13 2" xfId="54" xr:uid="{00000000-0005-0000-0000-00000D000000}"/>
    <cellStyle name="Normal 13 3" xfId="55" xr:uid="{00000000-0005-0000-0000-00000E000000}"/>
    <cellStyle name="Normal 13_Not 15" xfId="56" xr:uid="{00000000-0005-0000-0000-00000F000000}"/>
    <cellStyle name="Normal 14" xfId="57" xr:uid="{00000000-0005-0000-0000-000010000000}"/>
    <cellStyle name="Normal 14 2" xfId="58" xr:uid="{00000000-0005-0000-0000-000011000000}"/>
    <cellStyle name="Normal 14_Not 15" xfId="59" xr:uid="{00000000-0005-0000-0000-000012000000}"/>
    <cellStyle name="Normal 15" xfId="60" xr:uid="{00000000-0005-0000-0000-000013000000}"/>
    <cellStyle name="Normal 16" xfId="61" xr:uid="{00000000-0005-0000-0000-000014000000}"/>
    <cellStyle name="Normal 17" xfId="62" xr:uid="{00000000-0005-0000-0000-000015000000}"/>
    <cellStyle name="Normal 18" xfId="63" xr:uid="{00000000-0005-0000-0000-000016000000}"/>
    <cellStyle name="Normal 19" xfId="64" xr:uid="{00000000-0005-0000-0000-000017000000}"/>
    <cellStyle name="Normal 2" xfId="8" xr:uid="{00000000-0005-0000-0000-000018000000}"/>
    <cellStyle name="Normal 2 10" xfId="65" xr:uid="{00000000-0005-0000-0000-000019000000}"/>
    <cellStyle name="Normal 2 11" xfId="16" xr:uid="{00000000-0005-0000-0000-00001A000000}"/>
    <cellStyle name="Normal 2 2" xfId="10" xr:uid="{00000000-0005-0000-0000-00001B000000}"/>
    <cellStyle name="Normal 2 2 10" xfId="66" xr:uid="{00000000-0005-0000-0000-00001C000000}"/>
    <cellStyle name="Normal 2 2 11" xfId="23" xr:uid="{00000000-0005-0000-0000-00001D000000}"/>
    <cellStyle name="Normal 2 2 2" xfId="24" xr:uid="{00000000-0005-0000-0000-00001E000000}"/>
    <cellStyle name="Normal 2 2 2 2" xfId="67" xr:uid="{00000000-0005-0000-0000-00001F000000}"/>
    <cellStyle name="Normal 2 2 3" xfId="68" xr:uid="{00000000-0005-0000-0000-000020000000}"/>
    <cellStyle name="Normal 2 2 4" xfId="69" xr:uid="{00000000-0005-0000-0000-000021000000}"/>
    <cellStyle name="Normal 2 2 4 2" xfId="70" xr:uid="{00000000-0005-0000-0000-000022000000}"/>
    <cellStyle name="Normal 2 2 4 3" xfId="71" xr:uid="{00000000-0005-0000-0000-000023000000}"/>
    <cellStyle name="Normal 2 2 4 4" xfId="72" xr:uid="{00000000-0005-0000-0000-000024000000}"/>
    <cellStyle name="Normal 2 2 4_Not 15" xfId="73" xr:uid="{00000000-0005-0000-0000-000025000000}"/>
    <cellStyle name="Normal 2 2 5" xfId="74" xr:uid="{00000000-0005-0000-0000-000026000000}"/>
    <cellStyle name="Normal 2 2 6" xfId="75" xr:uid="{00000000-0005-0000-0000-000027000000}"/>
    <cellStyle name="Normal 2 2 6 2" xfId="76" xr:uid="{00000000-0005-0000-0000-000028000000}"/>
    <cellStyle name="Normal 2 2 6 3" xfId="77" xr:uid="{00000000-0005-0000-0000-000029000000}"/>
    <cellStyle name="Normal 2 2 6 4" xfId="78" xr:uid="{00000000-0005-0000-0000-00002A000000}"/>
    <cellStyle name="Normal 2 2 6_Not 15" xfId="79" xr:uid="{00000000-0005-0000-0000-00002B000000}"/>
    <cellStyle name="Normal 2 2 7" xfId="80" xr:uid="{00000000-0005-0000-0000-00002C000000}"/>
    <cellStyle name="Normal 2 2 8" xfId="81" xr:uid="{00000000-0005-0000-0000-00002D000000}"/>
    <cellStyle name="Normal 2 2 9" xfId="82" xr:uid="{00000000-0005-0000-0000-00002E000000}"/>
    <cellStyle name="Normal 2 2_Not 15" xfId="83" xr:uid="{00000000-0005-0000-0000-00002F000000}"/>
    <cellStyle name="Normal 2 3" xfId="25" xr:uid="{00000000-0005-0000-0000-000030000000}"/>
    <cellStyle name="Normal 2 3 2" xfId="84" xr:uid="{00000000-0005-0000-0000-000031000000}"/>
    <cellStyle name="Normal 2 3 3" xfId="85" xr:uid="{00000000-0005-0000-0000-000032000000}"/>
    <cellStyle name="Normal 2 3 3 2" xfId="86" xr:uid="{00000000-0005-0000-0000-000033000000}"/>
    <cellStyle name="Normal 2 3 3 3" xfId="87" xr:uid="{00000000-0005-0000-0000-000034000000}"/>
    <cellStyle name="Normal 2 3 3_Not 15" xfId="88" xr:uid="{00000000-0005-0000-0000-000035000000}"/>
    <cellStyle name="Normal 2 3 4" xfId="89" xr:uid="{00000000-0005-0000-0000-000036000000}"/>
    <cellStyle name="Normal 2 4" xfId="26" xr:uid="{00000000-0005-0000-0000-000037000000}"/>
    <cellStyle name="Normal 2 4 2" xfId="90" xr:uid="{00000000-0005-0000-0000-000038000000}"/>
    <cellStyle name="Normal 2 4 3" xfId="91" xr:uid="{00000000-0005-0000-0000-000039000000}"/>
    <cellStyle name="Normal 2 4 4" xfId="92" xr:uid="{00000000-0005-0000-0000-00003A000000}"/>
    <cellStyle name="Normal 2 4 5" xfId="93" xr:uid="{00000000-0005-0000-0000-00003B000000}"/>
    <cellStyle name="Normal 2 4_Not 15" xfId="94" xr:uid="{00000000-0005-0000-0000-00003C000000}"/>
    <cellStyle name="Normal 2 5" xfId="95" xr:uid="{00000000-0005-0000-0000-00003D000000}"/>
    <cellStyle name="Normal 2 5 2" xfId="96" xr:uid="{00000000-0005-0000-0000-00003E000000}"/>
    <cellStyle name="Normal 2 5 3" xfId="97" xr:uid="{00000000-0005-0000-0000-00003F000000}"/>
    <cellStyle name="Normal 2 5 4" xfId="98" xr:uid="{00000000-0005-0000-0000-000040000000}"/>
    <cellStyle name="Normal 2 5_Not 15" xfId="99" xr:uid="{00000000-0005-0000-0000-000041000000}"/>
    <cellStyle name="Normal 2 6" xfId="100" xr:uid="{00000000-0005-0000-0000-000042000000}"/>
    <cellStyle name="Normal 2 6 2" xfId="101" xr:uid="{00000000-0005-0000-0000-000043000000}"/>
    <cellStyle name="Normal 2 6 3" xfId="102" xr:uid="{00000000-0005-0000-0000-000044000000}"/>
    <cellStyle name="Normal 2 6 4" xfId="103" xr:uid="{00000000-0005-0000-0000-000045000000}"/>
    <cellStyle name="Normal 2 6_Not 15" xfId="104" xr:uid="{00000000-0005-0000-0000-000046000000}"/>
    <cellStyle name="Normal 2 7" xfId="105" xr:uid="{00000000-0005-0000-0000-000047000000}"/>
    <cellStyle name="Normal 2 8" xfId="106" xr:uid="{00000000-0005-0000-0000-000048000000}"/>
    <cellStyle name="Normal 2 9" xfId="107" xr:uid="{00000000-0005-0000-0000-000049000000}"/>
    <cellStyle name="Normal 2_2011 Not 31 Scania CV " xfId="22" xr:uid="{00000000-0005-0000-0000-00004A000000}"/>
    <cellStyle name="Normal 20" xfId="108" xr:uid="{00000000-0005-0000-0000-00004B000000}"/>
    <cellStyle name="Normal 21" xfId="109" xr:uid="{00000000-0005-0000-0000-00004C000000}"/>
    <cellStyle name="Normal 22" xfId="110" xr:uid="{00000000-0005-0000-0000-00004D000000}"/>
    <cellStyle name="Normal 23" xfId="111" xr:uid="{00000000-0005-0000-0000-00004E000000}"/>
    <cellStyle name="Normal 24" xfId="112" xr:uid="{00000000-0005-0000-0000-00004F000000}"/>
    <cellStyle name="Normal 25" xfId="113" xr:uid="{00000000-0005-0000-0000-000050000000}"/>
    <cellStyle name="Normal 26" xfId="114" xr:uid="{00000000-0005-0000-0000-000051000000}"/>
    <cellStyle name="Normal 27" xfId="253" xr:uid="{00000000-0005-0000-0000-000052000000}"/>
    <cellStyle name="Normal 28" xfId="254" xr:uid="{00000000-0005-0000-0000-000053000000}"/>
    <cellStyle name="Normal 29" xfId="255" xr:uid="{00000000-0005-0000-0000-000054000000}"/>
    <cellStyle name="Normal 3" xfId="9" xr:uid="{00000000-0005-0000-0000-000055000000}"/>
    <cellStyle name="Normal 3 10" xfId="27" xr:uid="{00000000-0005-0000-0000-000056000000}"/>
    <cellStyle name="Normal 3 2" xfId="28" xr:uid="{00000000-0005-0000-0000-000057000000}"/>
    <cellStyle name="Normal 3 2 2" xfId="115" xr:uid="{00000000-0005-0000-0000-000058000000}"/>
    <cellStyle name="Normal 3 2 2 2" xfId="116" xr:uid="{00000000-0005-0000-0000-000059000000}"/>
    <cellStyle name="Normal 3 2 2 3" xfId="117" xr:uid="{00000000-0005-0000-0000-00005A000000}"/>
    <cellStyle name="Normal 3 2 2 4" xfId="118" xr:uid="{00000000-0005-0000-0000-00005B000000}"/>
    <cellStyle name="Normal 3 2 2_Not 15" xfId="119" xr:uid="{00000000-0005-0000-0000-00005C000000}"/>
    <cellStyle name="Normal 3 2 3" xfId="120" xr:uid="{00000000-0005-0000-0000-00005D000000}"/>
    <cellStyle name="Normal 3 2 3 2" xfId="121" xr:uid="{00000000-0005-0000-0000-00005E000000}"/>
    <cellStyle name="Normal 3 2 3 3" xfId="122" xr:uid="{00000000-0005-0000-0000-00005F000000}"/>
    <cellStyle name="Normal 3 2 3 4" xfId="123" xr:uid="{00000000-0005-0000-0000-000060000000}"/>
    <cellStyle name="Normal 3 2 3_Not 15" xfId="124" xr:uid="{00000000-0005-0000-0000-000061000000}"/>
    <cellStyle name="Normal 3 2 4" xfId="125" xr:uid="{00000000-0005-0000-0000-000062000000}"/>
    <cellStyle name="Normal 3 2 5" xfId="126" xr:uid="{00000000-0005-0000-0000-000063000000}"/>
    <cellStyle name="Normal 3 2 6" xfId="127" xr:uid="{00000000-0005-0000-0000-000064000000}"/>
    <cellStyle name="Normal 3 2 7" xfId="128" xr:uid="{00000000-0005-0000-0000-000065000000}"/>
    <cellStyle name="Normal 3 3" xfId="29" xr:uid="{00000000-0005-0000-0000-000066000000}"/>
    <cellStyle name="Normal 3 3 2" xfId="129" xr:uid="{00000000-0005-0000-0000-000067000000}"/>
    <cellStyle name="Normal 3 3 2 2" xfId="130" xr:uid="{00000000-0005-0000-0000-000068000000}"/>
    <cellStyle name="Normal 3 3 2 3" xfId="131" xr:uid="{00000000-0005-0000-0000-000069000000}"/>
    <cellStyle name="Normal 3 3 2 4" xfId="132" xr:uid="{00000000-0005-0000-0000-00006A000000}"/>
    <cellStyle name="Normal 3 3 2_Not 15" xfId="133" xr:uid="{00000000-0005-0000-0000-00006B000000}"/>
    <cellStyle name="Normal 3 3 3" xfId="134" xr:uid="{00000000-0005-0000-0000-00006C000000}"/>
    <cellStyle name="Normal 3 3 4" xfId="135" xr:uid="{00000000-0005-0000-0000-00006D000000}"/>
    <cellStyle name="Normal 3 3 5" xfId="136" xr:uid="{00000000-0005-0000-0000-00006E000000}"/>
    <cellStyle name="Normal 3 3 6" xfId="137" xr:uid="{00000000-0005-0000-0000-00006F000000}"/>
    <cellStyle name="Normal 3 3_Not 15" xfId="138" xr:uid="{00000000-0005-0000-0000-000070000000}"/>
    <cellStyle name="Normal 3 4" xfId="139" xr:uid="{00000000-0005-0000-0000-000071000000}"/>
    <cellStyle name="Normal 3 4 2" xfId="140" xr:uid="{00000000-0005-0000-0000-000072000000}"/>
    <cellStyle name="Normal 3 4 3" xfId="141" xr:uid="{00000000-0005-0000-0000-000073000000}"/>
    <cellStyle name="Normal 3 4 4" xfId="142" xr:uid="{00000000-0005-0000-0000-000074000000}"/>
    <cellStyle name="Normal 3 4_Not 15" xfId="143" xr:uid="{00000000-0005-0000-0000-000075000000}"/>
    <cellStyle name="Normal 3 5" xfId="144" xr:uid="{00000000-0005-0000-0000-000076000000}"/>
    <cellStyle name="Normal 3 5 2" xfId="145" xr:uid="{00000000-0005-0000-0000-000077000000}"/>
    <cellStyle name="Normal 3 5 3" xfId="146" xr:uid="{00000000-0005-0000-0000-000078000000}"/>
    <cellStyle name="Normal 3 5 4" xfId="147" xr:uid="{00000000-0005-0000-0000-000079000000}"/>
    <cellStyle name="Normal 3 5_Not 15" xfId="148" xr:uid="{00000000-0005-0000-0000-00007A000000}"/>
    <cellStyle name="Normal 3 6" xfId="149" xr:uid="{00000000-0005-0000-0000-00007B000000}"/>
    <cellStyle name="Normal 3 7" xfId="150" xr:uid="{00000000-0005-0000-0000-00007C000000}"/>
    <cellStyle name="Normal 3 8" xfId="151" xr:uid="{00000000-0005-0000-0000-00007D000000}"/>
    <cellStyle name="Normal 3 9" xfId="152" xr:uid="{00000000-0005-0000-0000-00007E000000}"/>
    <cellStyle name="Normal 3_Not 15" xfId="153" xr:uid="{00000000-0005-0000-0000-00007F000000}"/>
    <cellStyle name="Normal 4" xfId="11" xr:uid="{00000000-0005-0000-0000-000080000000}"/>
    <cellStyle name="Normal 4 10" xfId="30" xr:uid="{00000000-0005-0000-0000-000081000000}"/>
    <cellStyle name="Normal 4 2" xfId="31" xr:uid="{00000000-0005-0000-0000-000082000000}"/>
    <cellStyle name="Normal 4 2 2" xfId="154" xr:uid="{00000000-0005-0000-0000-000083000000}"/>
    <cellStyle name="Normal 4 2 2 2" xfId="155" xr:uid="{00000000-0005-0000-0000-000084000000}"/>
    <cellStyle name="Normal 4 2 2 3" xfId="156" xr:uid="{00000000-0005-0000-0000-000085000000}"/>
    <cellStyle name="Normal 4 2 2 4" xfId="157" xr:uid="{00000000-0005-0000-0000-000086000000}"/>
    <cellStyle name="Normal 4 2 2_Not 15" xfId="158" xr:uid="{00000000-0005-0000-0000-000087000000}"/>
    <cellStyle name="Normal 4 2 3" xfId="159" xr:uid="{00000000-0005-0000-0000-000088000000}"/>
    <cellStyle name="Normal 4 2 3 2" xfId="160" xr:uid="{00000000-0005-0000-0000-000089000000}"/>
    <cellStyle name="Normal 4 2 3 3" xfId="161" xr:uid="{00000000-0005-0000-0000-00008A000000}"/>
    <cellStyle name="Normal 4 2 3 4" xfId="162" xr:uid="{00000000-0005-0000-0000-00008B000000}"/>
    <cellStyle name="Normal 4 2 3_Not 15" xfId="163" xr:uid="{00000000-0005-0000-0000-00008C000000}"/>
    <cellStyle name="Normal 4 2 4" xfId="164" xr:uid="{00000000-0005-0000-0000-00008D000000}"/>
    <cellStyle name="Normal 4 2 5" xfId="165" xr:uid="{00000000-0005-0000-0000-00008E000000}"/>
    <cellStyle name="Normal 4 2 6" xfId="166" xr:uid="{00000000-0005-0000-0000-00008F000000}"/>
    <cellStyle name="Normal 4 2 7" xfId="167" xr:uid="{00000000-0005-0000-0000-000090000000}"/>
    <cellStyle name="Normal 4 2_Not 15" xfId="168" xr:uid="{00000000-0005-0000-0000-000091000000}"/>
    <cellStyle name="Normal 4 3" xfId="169" xr:uid="{00000000-0005-0000-0000-000092000000}"/>
    <cellStyle name="Normal 4 3 2" xfId="170" xr:uid="{00000000-0005-0000-0000-000093000000}"/>
    <cellStyle name="Normal 4 3 2 2" xfId="171" xr:uid="{00000000-0005-0000-0000-000094000000}"/>
    <cellStyle name="Normal 4 3 2 3" xfId="172" xr:uid="{00000000-0005-0000-0000-000095000000}"/>
    <cellStyle name="Normal 4 3 2 4" xfId="173" xr:uid="{00000000-0005-0000-0000-000096000000}"/>
    <cellStyle name="Normal 4 3 2_Not 15" xfId="174" xr:uid="{00000000-0005-0000-0000-000097000000}"/>
    <cellStyle name="Normal 4 3 3" xfId="175" xr:uid="{00000000-0005-0000-0000-000098000000}"/>
    <cellStyle name="Normal 4 3 4" xfId="176" xr:uid="{00000000-0005-0000-0000-000099000000}"/>
    <cellStyle name="Normal 4 3 5" xfId="177" xr:uid="{00000000-0005-0000-0000-00009A000000}"/>
    <cellStyle name="Normal 4 3_Not 15" xfId="178" xr:uid="{00000000-0005-0000-0000-00009B000000}"/>
    <cellStyle name="Normal 4 4" xfId="179" xr:uid="{00000000-0005-0000-0000-00009C000000}"/>
    <cellStyle name="Normal 4 5" xfId="180" xr:uid="{00000000-0005-0000-0000-00009D000000}"/>
    <cellStyle name="Normal 4 5 2" xfId="181" xr:uid="{00000000-0005-0000-0000-00009E000000}"/>
    <cellStyle name="Normal 4 5 3" xfId="182" xr:uid="{00000000-0005-0000-0000-00009F000000}"/>
    <cellStyle name="Normal 4 5 4" xfId="183" xr:uid="{00000000-0005-0000-0000-0000A0000000}"/>
    <cellStyle name="Normal 4 5_Not 15" xfId="184" xr:uid="{00000000-0005-0000-0000-0000A1000000}"/>
    <cellStyle name="Normal 4 6" xfId="185" xr:uid="{00000000-0005-0000-0000-0000A2000000}"/>
    <cellStyle name="Normal 4 7" xfId="186" xr:uid="{00000000-0005-0000-0000-0000A3000000}"/>
    <cellStyle name="Normal 4 8" xfId="187" xr:uid="{00000000-0005-0000-0000-0000A4000000}"/>
    <cellStyle name="Normal 4 9" xfId="188" xr:uid="{00000000-0005-0000-0000-0000A5000000}"/>
    <cellStyle name="Normal 5" xfId="12" xr:uid="{00000000-0005-0000-0000-0000A6000000}"/>
    <cellStyle name="Normal 5 2" xfId="32" xr:uid="{00000000-0005-0000-0000-0000A7000000}"/>
    <cellStyle name="Normal 5 2 2" xfId="189" xr:uid="{00000000-0005-0000-0000-0000A8000000}"/>
    <cellStyle name="Normal 5 2 2 2" xfId="190" xr:uid="{00000000-0005-0000-0000-0000A9000000}"/>
    <cellStyle name="Normal 5 2 2 3" xfId="191" xr:uid="{00000000-0005-0000-0000-0000AA000000}"/>
    <cellStyle name="Normal 5 2 2 4" xfId="192" xr:uid="{00000000-0005-0000-0000-0000AB000000}"/>
    <cellStyle name="Normal 5 2 2_Not 15" xfId="193" xr:uid="{00000000-0005-0000-0000-0000AC000000}"/>
    <cellStyle name="Normal 5 2 3" xfId="194" xr:uid="{00000000-0005-0000-0000-0000AD000000}"/>
    <cellStyle name="Normal 5 2 3 2" xfId="195" xr:uid="{00000000-0005-0000-0000-0000AE000000}"/>
    <cellStyle name="Normal 5 2 3 3" xfId="196" xr:uid="{00000000-0005-0000-0000-0000AF000000}"/>
    <cellStyle name="Normal 5 2 3 4" xfId="197" xr:uid="{00000000-0005-0000-0000-0000B0000000}"/>
    <cellStyle name="Normal 5 2 3_Not 15" xfId="198" xr:uid="{00000000-0005-0000-0000-0000B1000000}"/>
    <cellStyle name="Normal 5 2 4" xfId="199" xr:uid="{00000000-0005-0000-0000-0000B2000000}"/>
    <cellStyle name="Normal 5 2 5" xfId="200" xr:uid="{00000000-0005-0000-0000-0000B3000000}"/>
    <cellStyle name="Normal 5 2 6" xfId="201" xr:uid="{00000000-0005-0000-0000-0000B4000000}"/>
    <cellStyle name="Normal 5 2 7" xfId="202" xr:uid="{00000000-0005-0000-0000-0000B5000000}"/>
    <cellStyle name="Normal 5 2_Not 15" xfId="203" xr:uid="{00000000-0005-0000-0000-0000B6000000}"/>
    <cellStyle name="Normal 5 3" xfId="204" xr:uid="{00000000-0005-0000-0000-0000B7000000}"/>
    <cellStyle name="Normal 5 3 2" xfId="205" xr:uid="{00000000-0005-0000-0000-0000B8000000}"/>
    <cellStyle name="Normal 5 3 2 2" xfId="206" xr:uid="{00000000-0005-0000-0000-0000B9000000}"/>
    <cellStyle name="Normal 5 3 2 3" xfId="207" xr:uid="{00000000-0005-0000-0000-0000BA000000}"/>
    <cellStyle name="Normal 5 3 2 4" xfId="208" xr:uid="{00000000-0005-0000-0000-0000BB000000}"/>
    <cellStyle name="Normal 5 3 2_Not 15" xfId="209" xr:uid="{00000000-0005-0000-0000-0000BC000000}"/>
    <cellStyle name="Normal 5 3 3" xfId="210" xr:uid="{00000000-0005-0000-0000-0000BD000000}"/>
    <cellStyle name="Normal 5 3 4" xfId="211" xr:uid="{00000000-0005-0000-0000-0000BE000000}"/>
    <cellStyle name="Normal 5 3 5" xfId="212" xr:uid="{00000000-0005-0000-0000-0000BF000000}"/>
    <cellStyle name="Normal 5 3_Not 15" xfId="213" xr:uid="{00000000-0005-0000-0000-0000C0000000}"/>
    <cellStyle name="Normal 5 4" xfId="214" xr:uid="{00000000-0005-0000-0000-0000C1000000}"/>
    <cellStyle name="Normal 5 5" xfId="215" xr:uid="{00000000-0005-0000-0000-0000C2000000}"/>
    <cellStyle name="Normal 5 5 2" xfId="216" xr:uid="{00000000-0005-0000-0000-0000C3000000}"/>
    <cellStyle name="Normal 5 5 3" xfId="217" xr:uid="{00000000-0005-0000-0000-0000C4000000}"/>
    <cellStyle name="Normal 5 5 4" xfId="218" xr:uid="{00000000-0005-0000-0000-0000C5000000}"/>
    <cellStyle name="Normal 5 5_Not 15" xfId="219" xr:uid="{00000000-0005-0000-0000-0000C6000000}"/>
    <cellStyle name="Normal 5 6" xfId="220" xr:uid="{00000000-0005-0000-0000-0000C7000000}"/>
    <cellStyle name="Normal 5 7" xfId="221" xr:uid="{00000000-0005-0000-0000-0000C8000000}"/>
    <cellStyle name="Normal 5 8" xfId="222" xr:uid="{00000000-0005-0000-0000-0000C9000000}"/>
    <cellStyle name="Normal 5 9" xfId="223" xr:uid="{00000000-0005-0000-0000-0000CA000000}"/>
    <cellStyle name="Normal 6" xfId="13" xr:uid="{00000000-0005-0000-0000-0000CB000000}"/>
    <cellStyle name="Normal 6 10" xfId="252" xr:uid="{00000000-0005-0000-0000-0000CC000000}"/>
    <cellStyle name="Normal 6 2" xfId="224" xr:uid="{00000000-0005-0000-0000-0000CD000000}"/>
    <cellStyle name="Normal 6 2 2" xfId="225" xr:uid="{00000000-0005-0000-0000-0000CE000000}"/>
    <cellStyle name="Normal 6 2 3" xfId="226" xr:uid="{00000000-0005-0000-0000-0000CF000000}"/>
    <cellStyle name="Normal 6 2 4" xfId="227" xr:uid="{00000000-0005-0000-0000-0000D0000000}"/>
    <cellStyle name="Normal 6 2_Not 15" xfId="228" xr:uid="{00000000-0005-0000-0000-0000D1000000}"/>
    <cellStyle name="Normal 6 3" xfId="229" xr:uid="{00000000-0005-0000-0000-0000D2000000}"/>
    <cellStyle name="Normal 6 3 2" xfId="230" xr:uid="{00000000-0005-0000-0000-0000D3000000}"/>
    <cellStyle name="Normal 6 3 3" xfId="231" xr:uid="{00000000-0005-0000-0000-0000D4000000}"/>
    <cellStyle name="Normal 6 3 4" xfId="232" xr:uid="{00000000-0005-0000-0000-0000D5000000}"/>
    <cellStyle name="Normal 6 3_Not 15" xfId="233" xr:uid="{00000000-0005-0000-0000-0000D6000000}"/>
    <cellStyle name="Normal 6 4" xfId="234" xr:uid="{00000000-0005-0000-0000-0000D7000000}"/>
    <cellStyle name="Normal 6 4 2" xfId="235" xr:uid="{00000000-0005-0000-0000-0000D8000000}"/>
    <cellStyle name="Normal 6 4 3" xfId="236" xr:uid="{00000000-0005-0000-0000-0000D9000000}"/>
    <cellStyle name="Normal 6 4 4" xfId="237" xr:uid="{00000000-0005-0000-0000-0000DA000000}"/>
    <cellStyle name="Normal 6 4_Not 15" xfId="238" xr:uid="{00000000-0005-0000-0000-0000DB000000}"/>
    <cellStyle name="Normal 6 5" xfId="239" xr:uid="{00000000-0005-0000-0000-0000DC000000}"/>
    <cellStyle name="Normal 6 6" xfId="240" xr:uid="{00000000-0005-0000-0000-0000DD000000}"/>
    <cellStyle name="Normal 6 7" xfId="241" xr:uid="{00000000-0005-0000-0000-0000DE000000}"/>
    <cellStyle name="Normal 6 8" xfId="242" xr:uid="{00000000-0005-0000-0000-0000DF000000}"/>
    <cellStyle name="Normal 6 9" xfId="33" xr:uid="{00000000-0005-0000-0000-0000E0000000}"/>
    <cellStyle name="Normal 7" xfId="14" xr:uid="{00000000-0005-0000-0000-0000E1000000}"/>
    <cellStyle name="Normal 7 2" xfId="35" xr:uid="{00000000-0005-0000-0000-0000E2000000}"/>
    <cellStyle name="Normal 7 3" xfId="36" xr:uid="{00000000-0005-0000-0000-0000E3000000}"/>
    <cellStyle name="Normal 7 4" xfId="243" xr:uid="{00000000-0005-0000-0000-0000E4000000}"/>
    <cellStyle name="Normal 7 5" xfId="34" xr:uid="{00000000-0005-0000-0000-0000E5000000}"/>
    <cellStyle name="Normal 7_Not 15" xfId="244" xr:uid="{00000000-0005-0000-0000-0000E6000000}"/>
    <cellStyle name="Normal 8" xfId="15" xr:uid="{00000000-0005-0000-0000-0000E7000000}"/>
    <cellStyle name="Normal 8 2" xfId="38" xr:uid="{00000000-0005-0000-0000-0000E8000000}"/>
    <cellStyle name="Normal 8 3" xfId="39" xr:uid="{00000000-0005-0000-0000-0000E9000000}"/>
    <cellStyle name="Normal 8 4" xfId="245" xr:uid="{00000000-0005-0000-0000-0000EA000000}"/>
    <cellStyle name="Normal 8 5" xfId="37" xr:uid="{00000000-0005-0000-0000-0000EB000000}"/>
    <cellStyle name="Normal 8_Not 15" xfId="246" xr:uid="{00000000-0005-0000-0000-0000EC000000}"/>
    <cellStyle name="Normal 9" xfId="40" xr:uid="{00000000-0005-0000-0000-0000ED000000}"/>
    <cellStyle name="Note 2" xfId="41" xr:uid="{00000000-0005-0000-0000-0000EE000000}"/>
    <cellStyle name="Percent 2" xfId="42" xr:uid="{00000000-0005-0000-0000-0000F0000000}"/>
    <cellStyle name="Percent 3" xfId="43" xr:uid="{00000000-0005-0000-0000-0000F1000000}"/>
    <cellStyle name="Percent 4" xfId="44" xr:uid="{00000000-0005-0000-0000-0000F2000000}"/>
    <cellStyle name="Percent 5" xfId="45" xr:uid="{00000000-0005-0000-0000-0000F3000000}"/>
    <cellStyle name="Percent 6" xfId="46" xr:uid="{00000000-0005-0000-0000-0000F4000000}"/>
    <cellStyle name="Percent 7" xfId="47" xr:uid="{00000000-0005-0000-0000-0000F5000000}"/>
    <cellStyle name="Procent" xfId="4" builtinId="5"/>
    <cellStyle name="Procent 2" xfId="48" xr:uid="{00000000-0005-0000-0000-0000F6000000}"/>
    <cellStyle name="Procent 2 2" xfId="247" xr:uid="{00000000-0005-0000-0000-0000F7000000}"/>
    <cellStyle name="Procent 2 3" xfId="248" xr:uid="{00000000-0005-0000-0000-0000F8000000}"/>
    <cellStyle name="Procent 2 3 2" xfId="249" xr:uid="{00000000-0005-0000-0000-0000F9000000}"/>
    <cellStyle name="Procent 2 3 3" xfId="250" xr:uid="{00000000-0005-0000-0000-0000FA000000}"/>
    <cellStyle name="Procent 2 3 4" xfId="251" xr:uid="{00000000-0005-0000-0000-0000FB000000}"/>
    <cellStyle name="Standaard_GRAF A-V vs FOREC" xfId="5" xr:uid="{00000000-0005-0000-0000-0000FC000000}"/>
    <cellStyle name="Tusental (0)_REPORT" xfId="6" xr:uid="{00000000-0005-0000-0000-0000FD000000}"/>
    <cellStyle name="Tusental 2" xfId="50" xr:uid="{00000000-0005-0000-0000-0000FE000000}"/>
    <cellStyle name="Valuta (0)_REPORT" xfId="7" xr:uid="{00000000-0005-0000-0000-0000FF000000}"/>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9" defaultPivotStyle="PivotStyleLight16"/>
  <colors>
    <mruColors>
      <color rgb="FFFF0000"/>
      <color rgb="FF0000FF"/>
      <color rgb="FF00FF00"/>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9</xdr:col>
      <xdr:colOff>219075</xdr:colOff>
      <xdr:row>17</xdr:row>
      <xdr:rowOff>133350</xdr:rowOff>
    </xdr:to>
    <xdr:pic>
      <xdr:nvPicPr>
        <xdr:cNvPr id="37889" name="Picture 1">
          <a:extLst>
            <a:ext uri="{FF2B5EF4-FFF2-40B4-BE49-F238E27FC236}">
              <a16:creationId xmlns:a16="http://schemas.microsoft.com/office/drawing/2014/main" id="{00000000-0008-0000-0000-0000019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61926"/>
          <a:ext cx="5095875" cy="2400299"/>
        </a:xfrm>
        <a:prstGeom prst="rect">
          <a:avLst/>
        </a:prstGeom>
        <a:noFill/>
        <a:ln w="1">
          <a:noFill/>
          <a:miter lim="800000"/>
          <a:headEnd/>
          <a:tailEnd type="none" w="med" len="med"/>
        </a:ln>
        <a:effectLst/>
      </xdr:spPr>
    </xdr:pic>
    <xdr:clientData/>
  </xdr:twoCellAnchor>
  <xdr:twoCellAnchor editAs="oneCell">
    <xdr:from>
      <xdr:col>1</xdr:col>
      <xdr:colOff>0</xdr:colOff>
      <xdr:row>22</xdr:row>
      <xdr:rowOff>0</xdr:rowOff>
    </xdr:from>
    <xdr:to>
      <xdr:col>12</xdr:col>
      <xdr:colOff>308978</xdr:colOff>
      <xdr:row>42</xdr:row>
      <xdr:rowOff>47624</xdr:rowOff>
    </xdr:to>
    <xdr:pic>
      <xdr:nvPicPr>
        <xdr:cNvPr id="37890" name="Picture 2">
          <a:extLst>
            <a:ext uri="{FF2B5EF4-FFF2-40B4-BE49-F238E27FC236}">
              <a16:creationId xmlns:a16="http://schemas.microsoft.com/office/drawing/2014/main" id="{00000000-0008-0000-0000-0000029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 y="3724275"/>
          <a:ext cx="7014578" cy="3295649"/>
        </a:xfrm>
        <a:prstGeom prst="rect">
          <a:avLst/>
        </a:prstGeom>
        <a:noFill/>
        <a:ln w="1">
          <a:noFill/>
          <a:miter lim="800000"/>
          <a:headEnd/>
          <a:tailEnd type="none" w="med" len="med"/>
        </a:ln>
        <a:effectLst/>
      </xdr:spPr>
    </xdr:pic>
    <xdr:clientData/>
  </xdr:twoCellAnchor>
  <xdr:twoCellAnchor editAs="oneCell">
    <xdr:from>
      <xdr:col>1</xdr:col>
      <xdr:colOff>0</xdr:colOff>
      <xdr:row>47</xdr:row>
      <xdr:rowOff>2</xdr:rowOff>
    </xdr:from>
    <xdr:to>
      <xdr:col>13</xdr:col>
      <xdr:colOff>508319</xdr:colOff>
      <xdr:row>67</xdr:row>
      <xdr:rowOff>111126</xdr:rowOff>
    </xdr:to>
    <xdr:pic>
      <xdr:nvPicPr>
        <xdr:cNvPr id="37891" name="Picture 3">
          <a:extLst>
            <a:ext uri="{FF2B5EF4-FFF2-40B4-BE49-F238E27FC236}">
              <a16:creationId xmlns:a16="http://schemas.microsoft.com/office/drawing/2014/main" id="{00000000-0008-0000-0000-0000039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03250" y="7620002"/>
          <a:ext cx="7747319" cy="3286124"/>
        </a:xfrm>
        <a:prstGeom prst="rect">
          <a:avLst/>
        </a:prstGeom>
        <a:noFill/>
        <a:ln w="1">
          <a:noFill/>
          <a:miter lim="800000"/>
          <a:headEnd/>
          <a:tailEnd type="none" w="med" len="med"/>
        </a:ln>
        <a:effectLst/>
      </xdr:spPr>
    </xdr:pic>
    <xdr:clientData/>
  </xdr:twoCellAnchor>
  <xdr:twoCellAnchor editAs="oneCell">
    <xdr:from>
      <xdr:col>1</xdr:col>
      <xdr:colOff>47625</xdr:colOff>
      <xdr:row>72</xdr:row>
      <xdr:rowOff>76201</xdr:rowOff>
    </xdr:from>
    <xdr:to>
      <xdr:col>10</xdr:col>
      <xdr:colOff>600075</xdr:colOff>
      <xdr:row>89</xdr:row>
      <xdr:rowOff>104776</xdr:rowOff>
    </xdr:to>
    <xdr:pic>
      <xdr:nvPicPr>
        <xdr:cNvPr id="37892" name="Picture 4">
          <a:extLst>
            <a:ext uri="{FF2B5EF4-FFF2-40B4-BE49-F238E27FC236}">
              <a16:creationId xmlns:a16="http://schemas.microsoft.com/office/drawing/2014/main" id="{00000000-0008-0000-0000-0000049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57225" y="12868276"/>
          <a:ext cx="6038850" cy="27813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133350</xdr:colOff>
      <xdr:row>4</xdr:row>
      <xdr:rowOff>133350</xdr:rowOff>
    </xdr:from>
    <xdr:to>
      <xdr:col>14</xdr:col>
      <xdr:colOff>152400</xdr:colOff>
      <xdr:row>11</xdr:row>
      <xdr:rowOff>247650</xdr:rowOff>
    </xdr:to>
    <xdr:sp macro="" textlink="">
      <xdr:nvSpPr>
        <xdr:cNvPr id="160391" name="Line 29">
          <a:extLst>
            <a:ext uri="{FF2B5EF4-FFF2-40B4-BE49-F238E27FC236}">
              <a16:creationId xmlns:a16="http://schemas.microsoft.com/office/drawing/2014/main" id="{00000000-0008-0000-0200-000087720200}"/>
            </a:ext>
          </a:extLst>
        </xdr:cNvPr>
        <xdr:cNvSpPr>
          <a:spLocks noChangeShapeType="1"/>
        </xdr:cNvSpPr>
      </xdr:nvSpPr>
      <xdr:spPr bwMode="auto">
        <a:xfrm>
          <a:off x="9972675" y="1047750"/>
          <a:ext cx="19050" cy="1485900"/>
        </a:xfrm>
        <a:prstGeom prst="line">
          <a:avLst/>
        </a:prstGeom>
        <a:noFill/>
        <a:ln w="9525">
          <a:solidFill>
            <a:srgbClr val="000000"/>
          </a:solidFill>
          <a:round/>
          <a:headEnd/>
          <a:tailEnd type="triangle" w="med" len="med"/>
        </a:ln>
      </xdr:spPr>
    </xdr:sp>
    <xdr:clientData/>
  </xdr:twoCellAnchor>
  <xdr:twoCellAnchor>
    <xdr:from>
      <xdr:col>14</xdr:col>
      <xdr:colOff>142875</xdr:colOff>
      <xdr:row>14</xdr:row>
      <xdr:rowOff>133350</xdr:rowOff>
    </xdr:from>
    <xdr:to>
      <xdr:col>14</xdr:col>
      <xdr:colOff>161925</xdr:colOff>
      <xdr:row>24</xdr:row>
      <xdr:rowOff>171450</xdr:rowOff>
    </xdr:to>
    <xdr:sp macro="" textlink="">
      <xdr:nvSpPr>
        <xdr:cNvPr id="160392" name="Line 30">
          <a:extLst>
            <a:ext uri="{FF2B5EF4-FFF2-40B4-BE49-F238E27FC236}">
              <a16:creationId xmlns:a16="http://schemas.microsoft.com/office/drawing/2014/main" id="{00000000-0008-0000-0200-000088720200}"/>
            </a:ext>
          </a:extLst>
        </xdr:cNvPr>
        <xdr:cNvSpPr>
          <a:spLocks noChangeShapeType="1"/>
        </xdr:cNvSpPr>
      </xdr:nvSpPr>
      <xdr:spPr bwMode="auto">
        <a:xfrm flipH="1">
          <a:off x="9982200" y="2933700"/>
          <a:ext cx="19050" cy="1419225"/>
        </a:xfrm>
        <a:prstGeom prst="line">
          <a:avLst/>
        </a:prstGeom>
        <a:noFill/>
        <a:ln w="9525">
          <a:solidFill>
            <a:srgbClr val="000000"/>
          </a:solidFill>
          <a:round/>
          <a:headEnd/>
          <a:tailEnd type="triangle" w="med" len="med"/>
        </a:ln>
      </xdr:spPr>
    </xdr:sp>
    <xdr:clientData/>
  </xdr:twoCellAnchor>
  <xdr:twoCellAnchor>
    <xdr:from>
      <xdr:col>14</xdr:col>
      <xdr:colOff>190500</xdr:colOff>
      <xdr:row>25</xdr:row>
      <xdr:rowOff>0</xdr:rowOff>
    </xdr:from>
    <xdr:to>
      <xdr:col>14</xdr:col>
      <xdr:colOff>190500</xdr:colOff>
      <xdr:row>59</xdr:row>
      <xdr:rowOff>0</xdr:rowOff>
    </xdr:to>
    <xdr:sp macro="" textlink="">
      <xdr:nvSpPr>
        <xdr:cNvPr id="160393" name="Line 31">
          <a:extLst>
            <a:ext uri="{FF2B5EF4-FFF2-40B4-BE49-F238E27FC236}">
              <a16:creationId xmlns:a16="http://schemas.microsoft.com/office/drawing/2014/main" id="{00000000-0008-0000-0200-000089720200}"/>
            </a:ext>
          </a:extLst>
        </xdr:cNvPr>
        <xdr:cNvSpPr>
          <a:spLocks noChangeShapeType="1"/>
        </xdr:cNvSpPr>
      </xdr:nvSpPr>
      <xdr:spPr bwMode="auto">
        <a:xfrm>
          <a:off x="10029825" y="4448175"/>
          <a:ext cx="0" cy="5438775"/>
        </a:xfrm>
        <a:prstGeom prst="line">
          <a:avLst/>
        </a:prstGeom>
        <a:noFill/>
        <a:ln w="9525">
          <a:solidFill>
            <a:srgbClr val="000000"/>
          </a:solidFill>
          <a:round/>
          <a:headEnd/>
          <a:tailEnd type="triangle" w="med" len="med"/>
        </a:ln>
      </xdr:spPr>
    </xdr:sp>
    <xdr:clientData/>
  </xdr:twoCellAnchor>
  <xdr:twoCellAnchor>
    <xdr:from>
      <xdr:col>41</xdr:col>
      <xdr:colOff>247650</xdr:colOff>
      <xdr:row>3</xdr:row>
      <xdr:rowOff>161925</xdr:rowOff>
    </xdr:from>
    <xdr:to>
      <xdr:col>44</xdr:col>
      <xdr:colOff>161925</xdr:colOff>
      <xdr:row>3</xdr:row>
      <xdr:rowOff>161925</xdr:rowOff>
    </xdr:to>
    <xdr:sp macro="" textlink="">
      <xdr:nvSpPr>
        <xdr:cNvPr id="160395" name="Line 41">
          <a:extLst>
            <a:ext uri="{FF2B5EF4-FFF2-40B4-BE49-F238E27FC236}">
              <a16:creationId xmlns:a16="http://schemas.microsoft.com/office/drawing/2014/main" id="{00000000-0008-0000-0200-00008B720200}"/>
            </a:ext>
          </a:extLst>
        </xdr:cNvPr>
        <xdr:cNvSpPr>
          <a:spLocks noChangeShapeType="1"/>
        </xdr:cNvSpPr>
      </xdr:nvSpPr>
      <xdr:spPr bwMode="auto">
        <a:xfrm flipV="1">
          <a:off x="14077950" y="809625"/>
          <a:ext cx="1800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76200</xdr:colOff>
      <xdr:row>36</xdr:row>
      <xdr:rowOff>47625</xdr:rowOff>
    </xdr:to>
    <xdr:sp macro="" textlink="">
      <xdr:nvSpPr>
        <xdr:cNvPr id="171292" name="Text Box 3">
          <a:extLst>
            <a:ext uri="{FF2B5EF4-FFF2-40B4-BE49-F238E27FC236}">
              <a16:creationId xmlns:a16="http://schemas.microsoft.com/office/drawing/2014/main" id="{00000000-0008-0000-0800-00001C9D0200}"/>
            </a:ext>
          </a:extLst>
        </xdr:cNvPr>
        <xdr:cNvSpPr txBox="1">
          <a:spLocks noChangeArrowheads="1"/>
        </xdr:cNvSpPr>
      </xdr:nvSpPr>
      <xdr:spPr bwMode="auto">
        <a:xfrm>
          <a:off x="2038350" y="8162925"/>
          <a:ext cx="76200" cy="200025"/>
        </a:xfrm>
        <a:prstGeom prst="rect">
          <a:avLst/>
        </a:prstGeom>
        <a:noFill/>
        <a:ln w="9525">
          <a:noFill/>
          <a:miter lim="800000"/>
          <a:headEnd/>
          <a:tailEnd/>
        </a:ln>
      </xdr:spPr>
    </xdr:sp>
    <xdr:clientData/>
  </xdr:twoCellAnchor>
  <xdr:twoCellAnchor editAs="oneCell">
    <xdr:from>
      <xdr:col>0</xdr:col>
      <xdr:colOff>47625</xdr:colOff>
      <xdr:row>35</xdr:row>
      <xdr:rowOff>0</xdr:rowOff>
    </xdr:from>
    <xdr:to>
      <xdr:col>0</xdr:col>
      <xdr:colOff>123825</xdr:colOff>
      <xdr:row>36</xdr:row>
      <xdr:rowOff>47625</xdr:rowOff>
    </xdr:to>
    <xdr:sp macro="" textlink="">
      <xdr:nvSpPr>
        <xdr:cNvPr id="171293" name="Text Box 4">
          <a:extLst>
            <a:ext uri="{FF2B5EF4-FFF2-40B4-BE49-F238E27FC236}">
              <a16:creationId xmlns:a16="http://schemas.microsoft.com/office/drawing/2014/main" id="{00000000-0008-0000-0800-00001D9D0200}"/>
            </a:ext>
          </a:extLst>
        </xdr:cNvPr>
        <xdr:cNvSpPr txBox="1">
          <a:spLocks noChangeArrowheads="1"/>
        </xdr:cNvSpPr>
      </xdr:nvSpPr>
      <xdr:spPr bwMode="auto">
        <a:xfrm>
          <a:off x="47625" y="8162925"/>
          <a:ext cx="76200" cy="200025"/>
        </a:xfrm>
        <a:prstGeom prst="rect">
          <a:avLst/>
        </a:prstGeom>
        <a:noFill/>
        <a:ln w="9525">
          <a:noFill/>
          <a:miter lim="800000"/>
          <a:headEnd/>
          <a:tailEnd/>
        </a:ln>
      </xdr:spPr>
    </xdr:sp>
    <xdr:clientData/>
  </xdr:twoCellAnchor>
  <xdr:twoCellAnchor editAs="oneCell">
    <xdr:from>
      <xdr:col>1</xdr:col>
      <xdr:colOff>0</xdr:colOff>
      <xdr:row>35</xdr:row>
      <xdr:rowOff>0</xdr:rowOff>
    </xdr:from>
    <xdr:to>
      <xdr:col>1</xdr:col>
      <xdr:colOff>76200</xdr:colOff>
      <xdr:row>36</xdr:row>
      <xdr:rowOff>47625</xdr:rowOff>
    </xdr:to>
    <xdr:sp macro="" textlink="">
      <xdr:nvSpPr>
        <xdr:cNvPr id="171294" name="Text Box 5">
          <a:extLst>
            <a:ext uri="{FF2B5EF4-FFF2-40B4-BE49-F238E27FC236}">
              <a16:creationId xmlns:a16="http://schemas.microsoft.com/office/drawing/2014/main" id="{00000000-0008-0000-0800-00001E9D0200}"/>
            </a:ext>
          </a:extLst>
        </xdr:cNvPr>
        <xdr:cNvSpPr txBox="1">
          <a:spLocks noChangeArrowheads="1"/>
        </xdr:cNvSpPr>
      </xdr:nvSpPr>
      <xdr:spPr bwMode="auto">
        <a:xfrm>
          <a:off x="2038350" y="8162925"/>
          <a:ext cx="76200" cy="200025"/>
        </a:xfrm>
        <a:prstGeom prst="rect">
          <a:avLst/>
        </a:prstGeom>
        <a:noFill/>
        <a:ln w="9525">
          <a:noFill/>
          <a:miter lim="800000"/>
          <a:headEnd/>
          <a:tailEnd/>
        </a:ln>
      </xdr:spPr>
    </xdr:sp>
    <xdr:clientData/>
  </xdr:twoCellAnchor>
  <xdr:twoCellAnchor editAs="oneCell">
    <xdr:from>
      <xdr:col>1</xdr:col>
      <xdr:colOff>0</xdr:colOff>
      <xdr:row>35</xdr:row>
      <xdr:rowOff>0</xdr:rowOff>
    </xdr:from>
    <xdr:to>
      <xdr:col>1</xdr:col>
      <xdr:colOff>76200</xdr:colOff>
      <xdr:row>36</xdr:row>
      <xdr:rowOff>47625</xdr:rowOff>
    </xdr:to>
    <xdr:sp macro="" textlink="">
      <xdr:nvSpPr>
        <xdr:cNvPr id="171295" name="Text Box 6">
          <a:extLst>
            <a:ext uri="{FF2B5EF4-FFF2-40B4-BE49-F238E27FC236}">
              <a16:creationId xmlns:a16="http://schemas.microsoft.com/office/drawing/2014/main" id="{00000000-0008-0000-0800-00001F9D0200}"/>
            </a:ext>
          </a:extLst>
        </xdr:cNvPr>
        <xdr:cNvSpPr txBox="1">
          <a:spLocks noChangeArrowheads="1"/>
        </xdr:cNvSpPr>
      </xdr:nvSpPr>
      <xdr:spPr bwMode="auto">
        <a:xfrm>
          <a:off x="2038350" y="8162925"/>
          <a:ext cx="76200" cy="200025"/>
        </a:xfrm>
        <a:prstGeom prst="rect">
          <a:avLst/>
        </a:prstGeom>
        <a:noFill/>
        <a:ln w="9525">
          <a:noFill/>
          <a:miter lim="800000"/>
          <a:headEnd/>
          <a:tailEnd/>
        </a:ln>
      </xdr:spPr>
    </xdr:sp>
    <xdr:clientData/>
  </xdr:twoCellAnchor>
  <xdr:twoCellAnchor editAs="oneCell">
    <xdr:from>
      <xdr:col>1</xdr:col>
      <xdr:colOff>0</xdr:colOff>
      <xdr:row>35</xdr:row>
      <xdr:rowOff>0</xdr:rowOff>
    </xdr:from>
    <xdr:to>
      <xdr:col>1</xdr:col>
      <xdr:colOff>76200</xdr:colOff>
      <xdr:row>36</xdr:row>
      <xdr:rowOff>47625</xdr:rowOff>
    </xdr:to>
    <xdr:sp macro="" textlink="">
      <xdr:nvSpPr>
        <xdr:cNvPr id="171296" name="Text Box 7">
          <a:extLst>
            <a:ext uri="{FF2B5EF4-FFF2-40B4-BE49-F238E27FC236}">
              <a16:creationId xmlns:a16="http://schemas.microsoft.com/office/drawing/2014/main" id="{00000000-0008-0000-0800-0000209D0200}"/>
            </a:ext>
          </a:extLst>
        </xdr:cNvPr>
        <xdr:cNvSpPr txBox="1">
          <a:spLocks noChangeArrowheads="1"/>
        </xdr:cNvSpPr>
      </xdr:nvSpPr>
      <xdr:spPr bwMode="auto">
        <a:xfrm>
          <a:off x="2038350" y="8162925"/>
          <a:ext cx="76200" cy="200025"/>
        </a:xfrm>
        <a:prstGeom prst="rect">
          <a:avLst/>
        </a:prstGeom>
        <a:noFill/>
        <a:ln w="9525">
          <a:noFill/>
          <a:miter lim="800000"/>
          <a:headEnd/>
          <a:tailEnd/>
        </a:ln>
      </xdr:spPr>
    </xdr:sp>
    <xdr:clientData/>
  </xdr:twoCellAnchor>
  <xdr:twoCellAnchor editAs="oneCell">
    <xdr:from>
      <xdr:col>1</xdr:col>
      <xdr:colOff>0</xdr:colOff>
      <xdr:row>37</xdr:row>
      <xdr:rowOff>0</xdr:rowOff>
    </xdr:from>
    <xdr:to>
      <xdr:col>1</xdr:col>
      <xdr:colOff>76200</xdr:colOff>
      <xdr:row>38</xdr:row>
      <xdr:rowOff>47625</xdr:rowOff>
    </xdr:to>
    <xdr:sp macro="" textlink="">
      <xdr:nvSpPr>
        <xdr:cNvPr id="171297" name="Text Box 8">
          <a:extLst>
            <a:ext uri="{FF2B5EF4-FFF2-40B4-BE49-F238E27FC236}">
              <a16:creationId xmlns:a16="http://schemas.microsoft.com/office/drawing/2014/main" id="{00000000-0008-0000-0800-0000219D0200}"/>
            </a:ext>
          </a:extLst>
        </xdr:cNvPr>
        <xdr:cNvSpPr txBox="1">
          <a:spLocks noChangeArrowheads="1"/>
        </xdr:cNvSpPr>
      </xdr:nvSpPr>
      <xdr:spPr bwMode="auto">
        <a:xfrm>
          <a:off x="2038350" y="8772525"/>
          <a:ext cx="76200" cy="200025"/>
        </a:xfrm>
        <a:prstGeom prst="rect">
          <a:avLst/>
        </a:prstGeom>
        <a:noFill/>
        <a:ln w="9525">
          <a:noFill/>
          <a:miter lim="800000"/>
          <a:headEnd/>
          <a:tailEnd/>
        </a:ln>
      </xdr:spPr>
    </xdr:sp>
    <xdr:clientData/>
  </xdr:twoCellAnchor>
  <xdr:twoCellAnchor editAs="oneCell">
    <xdr:from>
      <xdr:col>0</xdr:col>
      <xdr:colOff>47625</xdr:colOff>
      <xdr:row>37</xdr:row>
      <xdr:rowOff>0</xdr:rowOff>
    </xdr:from>
    <xdr:to>
      <xdr:col>0</xdr:col>
      <xdr:colOff>123825</xdr:colOff>
      <xdr:row>38</xdr:row>
      <xdr:rowOff>47625</xdr:rowOff>
    </xdr:to>
    <xdr:sp macro="" textlink="">
      <xdr:nvSpPr>
        <xdr:cNvPr id="171298" name="Text Box 9">
          <a:extLst>
            <a:ext uri="{FF2B5EF4-FFF2-40B4-BE49-F238E27FC236}">
              <a16:creationId xmlns:a16="http://schemas.microsoft.com/office/drawing/2014/main" id="{00000000-0008-0000-0800-0000229D0200}"/>
            </a:ext>
          </a:extLst>
        </xdr:cNvPr>
        <xdr:cNvSpPr txBox="1">
          <a:spLocks noChangeArrowheads="1"/>
        </xdr:cNvSpPr>
      </xdr:nvSpPr>
      <xdr:spPr bwMode="auto">
        <a:xfrm>
          <a:off x="47625" y="8772525"/>
          <a:ext cx="76200" cy="200025"/>
        </a:xfrm>
        <a:prstGeom prst="rect">
          <a:avLst/>
        </a:prstGeom>
        <a:noFill/>
        <a:ln w="9525">
          <a:noFill/>
          <a:miter lim="800000"/>
          <a:headEnd/>
          <a:tailEnd/>
        </a:ln>
      </xdr:spPr>
    </xdr:sp>
    <xdr:clientData/>
  </xdr:twoCellAnchor>
  <xdr:twoCellAnchor editAs="oneCell">
    <xdr:from>
      <xdr:col>1</xdr:col>
      <xdr:colOff>0</xdr:colOff>
      <xdr:row>37</xdr:row>
      <xdr:rowOff>0</xdr:rowOff>
    </xdr:from>
    <xdr:to>
      <xdr:col>1</xdr:col>
      <xdr:colOff>76200</xdr:colOff>
      <xdr:row>38</xdr:row>
      <xdr:rowOff>47625</xdr:rowOff>
    </xdr:to>
    <xdr:sp macro="" textlink="">
      <xdr:nvSpPr>
        <xdr:cNvPr id="171299" name="Text Box 10">
          <a:extLst>
            <a:ext uri="{FF2B5EF4-FFF2-40B4-BE49-F238E27FC236}">
              <a16:creationId xmlns:a16="http://schemas.microsoft.com/office/drawing/2014/main" id="{00000000-0008-0000-0800-0000239D0200}"/>
            </a:ext>
          </a:extLst>
        </xdr:cNvPr>
        <xdr:cNvSpPr txBox="1">
          <a:spLocks noChangeArrowheads="1"/>
        </xdr:cNvSpPr>
      </xdr:nvSpPr>
      <xdr:spPr bwMode="auto">
        <a:xfrm>
          <a:off x="2038350" y="8772525"/>
          <a:ext cx="76200" cy="200025"/>
        </a:xfrm>
        <a:prstGeom prst="rect">
          <a:avLst/>
        </a:prstGeom>
        <a:noFill/>
        <a:ln w="9525">
          <a:noFill/>
          <a:miter lim="800000"/>
          <a:headEnd/>
          <a:tailEnd/>
        </a:ln>
      </xdr:spPr>
    </xdr:sp>
    <xdr:clientData/>
  </xdr:twoCellAnchor>
  <xdr:twoCellAnchor editAs="oneCell">
    <xdr:from>
      <xdr:col>1</xdr:col>
      <xdr:colOff>0</xdr:colOff>
      <xdr:row>37</xdr:row>
      <xdr:rowOff>0</xdr:rowOff>
    </xdr:from>
    <xdr:to>
      <xdr:col>1</xdr:col>
      <xdr:colOff>76200</xdr:colOff>
      <xdr:row>38</xdr:row>
      <xdr:rowOff>47625</xdr:rowOff>
    </xdr:to>
    <xdr:sp macro="" textlink="">
      <xdr:nvSpPr>
        <xdr:cNvPr id="171300" name="Text Box 11">
          <a:extLst>
            <a:ext uri="{FF2B5EF4-FFF2-40B4-BE49-F238E27FC236}">
              <a16:creationId xmlns:a16="http://schemas.microsoft.com/office/drawing/2014/main" id="{00000000-0008-0000-0800-0000249D0200}"/>
            </a:ext>
          </a:extLst>
        </xdr:cNvPr>
        <xdr:cNvSpPr txBox="1">
          <a:spLocks noChangeArrowheads="1"/>
        </xdr:cNvSpPr>
      </xdr:nvSpPr>
      <xdr:spPr bwMode="auto">
        <a:xfrm>
          <a:off x="2038350" y="8772525"/>
          <a:ext cx="76200" cy="200025"/>
        </a:xfrm>
        <a:prstGeom prst="rect">
          <a:avLst/>
        </a:prstGeom>
        <a:noFill/>
        <a:ln w="9525">
          <a:noFill/>
          <a:miter lim="800000"/>
          <a:headEnd/>
          <a:tailEnd/>
        </a:ln>
      </xdr:spPr>
    </xdr:sp>
    <xdr:clientData/>
  </xdr:twoCellAnchor>
  <xdr:twoCellAnchor editAs="oneCell">
    <xdr:from>
      <xdr:col>1</xdr:col>
      <xdr:colOff>0</xdr:colOff>
      <xdr:row>37</xdr:row>
      <xdr:rowOff>0</xdr:rowOff>
    </xdr:from>
    <xdr:to>
      <xdr:col>1</xdr:col>
      <xdr:colOff>76200</xdr:colOff>
      <xdr:row>38</xdr:row>
      <xdr:rowOff>47625</xdr:rowOff>
    </xdr:to>
    <xdr:sp macro="" textlink="">
      <xdr:nvSpPr>
        <xdr:cNvPr id="171301" name="Text Box 12">
          <a:extLst>
            <a:ext uri="{FF2B5EF4-FFF2-40B4-BE49-F238E27FC236}">
              <a16:creationId xmlns:a16="http://schemas.microsoft.com/office/drawing/2014/main" id="{00000000-0008-0000-0800-0000259D0200}"/>
            </a:ext>
          </a:extLst>
        </xdr:cNvPr>
        <xdr:cNvSpPr txBox="1">
          <a:spLocks noChangeArrowheads="1"/>
        </xdr:cNvSpPr>
      </xdr:nvSpPr>
      <xdr:spPr bwMode="auto">
        <a:xfrm>
          <a:off x="2038350" y="8772525"/>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02" name="Text Box 15">
          <a:extLst>
            <a:ext uri="{FF2B5EF4-FFF2-40B4-BE49-F238E27FC236}">
              <a16:creationId xmlns:a16="http://schemas.microsoft.com/office/drawing/2014/main" id="{00000000-0008-0000-0800-000026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0</xdr:col>
      <xdr:colOff>47625</xdr:colOff>
      <xdr:row>36</xdr:row>
      <xdr:rowOff>0</xdr:rowOff>
    </xdr:from>
    <xdr:to>
      <xdr:col>0</xdr:col>
      <xdr:colOff>123825</xdr:colOff>
      <xdr:row>37</xdr:row>
      <xdr:rowOff>47625</xdr:rowOff>
    </xdr:to>
    <xdr:sp macro="" textlink="">
      <xdr:nvSpPr>
        <xdr:cNvPr id="171303" name="Text Box 16">
          <a:extLst>
            <a:ext uri="{FF2B5EF4-FFF2-40B4-BE49-F238E27FC236}">
              <a16:creationId xmlns:a16="http://schemas.microsoft.com/office/drawing/2014/main" id="{00000000-0008-0000-0800-0000279D0200}"/>
            </a:ext>
          </a:extLst>
        </xdr:cNvPr>
        <xdr:cNvSpPr txBox="1">
          <a:spLocks noChangeArrowheads="1"/>
        </xdr:cNvSpPr>
      </xdr:nvSpPr>
      <xdr:spPr bwMode="auto">
        <a:xfrm>
          <a:off x="47625"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04" name="Text Box 17">
          <a:extLst>
            <a:ext uri="{FF2B5EF4-FFF2-40B4-BE49-F238E27FC236}">
              <a16:creationId xmlns:a16="http://schemas.microsoft.com/office/drawing/2014/main" id="{00000000-0008-0000-0800-000028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05" name="Text Box 18">
          <a:extLst>
            <a:ext uri="{FF2B5EF4-FFF2-40B4-BE49-F238E27FC236}">
              <a16:creationId xmlns:a16="http://schemas.microsoft.com/office/drawing/2014/main" id="{00000000-0008-0000-0800-000029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06" name="Text Box 19">
          <a:extLst>
            <a:ext uri="{FF2B5EF4-FFF2-40B4-BE49-F238E27FC236}">
              <a16:creationId xmlns:a16="http://schemas.microsoft.com/office/drawing/2014/main" id="{00000000-0008-0000-0800-00002A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07" name="Text Box 20">
          <a:extLst>
            <a:ext uri="{FF2B5EF4-FFF2-40B4-BE49-F238E27FC236}">
              <a16:creationId xmlns:a16="http://schemas.microsoft.com/office/drawing/2014/main" id="{00000000-0008-0000-0800-00002B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0</xdr:col>
      <xdr:colOff>47625</xdr:colOff>
      <xdr:row>38</xdr:row>
      <xdr:rowOff>0</xdr:rowOff>
    </xdr:from>
    <xdr:to>
      <xdr:col>0</xdr:col>
      <xdr:colOff>123825</xdr:colOff>
      <xdr:row>39</xdr:row>
      <xdr:rowOff>25400</xdr:rowOff>
    </xdr:to>
    <xdr:sp macro="" textlink="">
      <xdr:nvSpPr>
        <xdr:cNvPr id="171308" name="Text Box 21">
          <a:extLst>
            <a:ext uri="{FF2B5EF4-FFF2-40B4-BE49-F238E27FC236}">
              <a16:creationId xmlns:a16="http://schemas.microsoft.com/office/drawing/2014/main" id="{00000000-0008-0000-0800-00002C9D0200}"/>
            </a:ext>
          </a:extLst>
        </xdr:cNvPr>
        <xdr:cNvSpPr txBox="1">
          <a:spLocks noChangeArrowheads="1"/>
        </xdr:cNvSpPr>
      </xdr:nvSpPr>
      <xdr:spPr bwMode="auto">
        <a:xfrm>
          <a:off x="47625"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09" name="Text Box 22">
          <a:extLst>
            <a:ext uri="{FF2B5EF4-FFF2-40B4-BE49-F238E27FC236}">
              <a16:creationId xmlns:a16="http://schemas.microsoft.com/office/drawing/2014/main" id="{00000000-0008-0000-0800-00002D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0" name="Text Box 23">
          <a:extLst>
            <a:ext uri="{FF2B5EF4-FFF2-40B4-BE49-F238E27FC236}">
              <a16:creationId xmlns:a16="http://schemas.microsoft.com/office/drawing/2014/main" id="{00000000-0008-0000-0800-00002E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1" name="Text Box 24">
          <a:extLst>
            <a:ext uri="{FF2B5EF4-FFF2-40B4-BE49-F238E27FC236}">
              <a16:creationId xmlns:a16="http://schemas.microsoft.com/office/drawing/2014/main" id="{00000000-0008-0000-0800-00002F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12" name="Text Box 25">
          <a:extLst>
            <a:ext uri="{FF2B5EF4-FFF2-40B4-BE49-F238E27FC236}">
              <a16:creationId xmlns:a16="http://schemas.microsoft.com/office/drawing/2014/main" id="{00000000-0008-0000-0800-000030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13" name="Text Box 26">
          <a:extLst>
            <a:ext uri="{FF2B5EF4-FFF2-40B4-BE49-F238E27FC236}">
              <a16:creationId xmlns:a16="http://schemas.microsoft.com/office/drawing/2014/main" id="{00000000-0008-0000-0800-000031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14" name="Text Box 27">
          <a:extLst>
            <a:ext uri="{FF2B5EF4-FFF2-40B4-BE49-F238E27FC236}">
              <a16:creationId xmlns:a16="http://schemas.microsoft.com/office/drawing/2014/main" id="{00000000-0008-0000-0800-000032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36</xdr:row>
      <xdr:rowOff>0</xdr:rowOff>
    </xdr:from>
    <xdr:to>
      <xdr:col>1</xdr:col>
      <xdr:colOff>76200</xdr:colOff>
      <xdr:row>37</xdr:row>
      <xdr:rowOff>47625</xdr:rowOff>
    </xdr:to>
    <xdr:sp macro="" textlink="">
      <xdr:nvSpPr>
        <xdr:cNvPr id="171315" name="Text Box 28">
          <a:extLst>
            <a:ext uri="{FF2B5EF4-FFF2-40B4-BE49-F238E27FC236}">
              <a16:creationId xmlns:a16="http://schemas.microsoft.com/office/drawing/2014/main" id="{00000000-0008-0000-0800-0000339D0200}"/>
            </a:ext>
          </a:extLst>
        </xdr:cNvPr>
        <xdr:cNvSpPr txBox="1">
          <a:spLocks noChangeArrowheads="1"/>
        </xdr:cNvSpPr>
      </xdr:nvSpPr>
      <xdr:spPr bwMode="auto">
        <a:xfrm>
          <a:off x="2038350" y="851535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6" name="Text Box 29">
          <a:extLst>
            <a:ext uri="{FF2B5EF4-FFF2-40B4-BE49-F238E27FC236}">
              <a16:creationId xmlns:a16="http://schemas.microsoft.com/office/drawing/2014/main" id="{00000000-0008-0000-0800-000034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7" name="Text Box 30">
          <a:extLst>
            <a:ext uri="{FF2B5EF4-FFF2-40B4-BE49-F238E27FC236}">
              <a16:creationId xmlns:a16="http://schemas.microsoft.com/office/drawing/2014/main" id="{00000000-0008-0000-0800-000035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8" name="Text Box 31">
          <a:extLst>
            <a:ext uri="{FF2B5EF4-FFF2-40B4-BE49-F238E27FC236}">
              <a16:creationId xmlns:a16="http://schemas.microsoft.com/office/drawing/2014/main" id="{00000000-0008-0000-0800-000036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38</xdr:row>
      <xdr:rowOff>0</xdr:rowOff>
    </xdr:from>
    <xdr:to>
      <xdr:col>1</xdr:col>
      <xdr:colOff>76200</xdr:colOff>
      <xdr:row>39</xdr:row>
      <xdr:rowOff>25400</xdr:rowOff>
    </xdr:to>
    <xdr:sp macro="" textlink="">
      <xdr:nvSpPr>
        <xdr:cNvPr id="171319" name="Text Box 32">
          <a:extLst>
            <a:ext uri="{FF2B5EF4-FFF2-40B4-BE49-F238E27FC236}">
              <a16:creationId xmlns:a16="http://schemas.microsoft.com/office/drawing/2014/main" id="{00000000-0008-0000-0800-0000379D0200}"/>
            </a:ext>
          </a:extLst>
        </xdr:cNvPr>
        <xdr:cNvSpPr txBox="1">
          <a:spLocks noChangeArrowheads="1"/>
        </xdr:cNvSpPr>
      </xdr:nvSpPr>
      <xdr:spPr bwMode="auto">
        <a:xfrm>
          <a:off x="2038350" y="9029700"/>
          <a:ext cx="76200" cy="20002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0" name="Text Box 1">
          <a:extLst>
            <a:ext uri="{FF2B5EF4-FFF2-40B4-BE49-F238E27FC236}">
              <a16:creationId xmlns:a16="http://schemas.microsoft.com/office/drawing/2014/main" id="{00000000-0008-0000-0800-00001E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0</xdr:col>
      <xdr:colOff>47625</xdr:colOff>
      <xdr:row>41</xdr:row>
      <xdr:rowOff>0</xdr:rowOff>
    </xdr:from>
    <xdr:to>
      <xdr:col>0</xdr:col>
      <xdr:colOff>123825</xdr:colOff>
      <xdr:row>43</xdr:row>
      <xdr:rowOff>39158</xdr:rowOff>
    </xdr:to>
    <xdr:sp macro="" textlink="">
      <xdr:nvSpPr>
        <xdr:cNvPr id="31" name="Text Box 2">
          <a:extLst>
            <a:ext uri="{FF2B5EF4-FFF2-40B4-BE49-F238E27FC236}">
              <a16:creationId xmlns:a16="http://schemas.microsoft.com/office/drawing/2014/main" id="{00000000-0008-0000-0800-00001F000000}"/>
            </a:ext>
          </a:extLst>
        </xdr:cNvPr>
        <xdr:cNvSpPr txBox="1">
          <a:spLocks noChangeArrowheads="1"/>
        </xdr:cNvSpPr>
      </xdr:nvSpPr>
      <xdr:spPr bwMode="auto">
        <a:xfrm>
          <a:off x="47625"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2" name="Text Box 3">
          <a:extLst>
            <a:ext uri="{FF2B5EF4-FFF2-40B4-BE49-F238E27FC236}">
              <a16:creationId xmlns:a16="http://schemas.microsoft.com/office/drawing/2014/main" id="{00000000-0008-0000-0800-000020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3" name="Text Box 4">
          <a:extLst>
            <a:ext uri="{FF2B5EF4-FFF2-40B4-BE49-F238E27FC236}">
              <a16:creationId xmlns:a16="http://schemas.microsoft.com/office/drawing/2014/main" id="{00000000-0008-0000-0800-000021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4" name="Text Box 5">
          <a:extLst>
            <a:ext uri="{FF2B5EF4-FFF2-40B4-BE49-F238E27FC236}">
              <a16:creationId xmlns:a16="http://schemas.microsoft.com/office/drawing/2014/main" id="{00000000-0008-0000-0800-000022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5" name="Text Box 1">
          <a:extLst>
            <a:ext uri="{FF2B5EF4-FFF2-40B4-BE49-F238E27FC236}">
              <a16:creationId xmlns:a16="http://schemas.microsoft.com/office/drawing/2014/main" id="{00000000-0008-0000-0800-000023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0</xdr:col>
      <xdr:colOff>47625</xdr:colOff>
      <xdr:row>41</xdr:row>
      <xdr:rowOff>0</xdr:rowOff>
    </xdr:from>
    <xdr:to>
      <xdr:col>0</xdr:col>
      <xdr:colOff>123825</xdr:colOff>
      <xdr:row>43</xdr:row>
      <xdr:rowOff>39158</xdr:rowOff>
    </xdr:to>
    <xdr:sp macro="" textlink="">
      <xdr:nvSpPr>
        <xdr:cNvPr id="36" name="Text Box 2">
          <a:extLst>
            <a:ext uri="{FF2B5EF4-FFF2-40B4-BE49-F238E27FC236}">
              <a16:creationId xmlns:a16="http://schemas.microsoft.com/office/drawing/2014/main" id="{00000000-0008-0000-0800-000024000000}"/>
            </a:ext>
          </a:extLst>
        </xdr:cNvPr>
        <xdr:cNvSpPr txBox="1">
          <a:spLocks noChangeArrowheads="1"/>
        </xdr:cNvSpPr>
      </xdr:nvSpPr>
      <xdr:spPr bwMode="auto">
        <a:xfrm>
          <a:off x="47625"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7" name="Text Box 3">
          <a:extLst>
            <a:ext uri="{FF2B5EF4-FFF2-40B4-BE49-F238E27FC236}">
              <a16:creationId xmlns:a16="http://schemas.microsoft.com/office/drawing/2014/main" id="{00000000-0008-0000-0800-000025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8" name="Text Box 4">
          <a:extLst>
            <a:ext uri="{FF2B5EF4-FFF2-40B4-BE49-F238E27FC236}">
              <a16:creationId xmlns:a16="http://schemas.microsoft.com/office/drawing/2014/main" id="{00000000-0008-0000-0800-000026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43</xdr:row>
      <xdr:rowOff>39158</xdr:rowOff>
    </xdr:to>
    <xdr:sp macro="" textlink="">
      <xdr:nvSpPr>
        <xdr:cNvPr id="39" name="Text Box 5">
          <a:extLst>
            <a:ext uri="{FF2B5EF4-FFF2-40B4-BE49-F238E27FC236}">
              <a16:creationId xmlns:a16="http://schemas.microsoft.com/office/drawing/2014/main" id="{00000000-0008-0000-0800-000027000000}"/>
            </a:ext>
          </a:extLst>
        </xdr:cNvPr>
        <xdr:cNvSpPr txBox="1">
          <a:spLocks noChangeArrowheads="1"/>
        </xdr:cNvSpPr>
      </xdr:nvSpPr>
      <xdr:spPr bwMode="auto">
        <a:xfrm>
          <a:off x="1962150" y="8353425"/>
          <a:ext cx="76200" cy="353483"/>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0" name="Text Box 1">
          <a:extLst>
            <a:ext uri="{FF2B5EF4-FFF2-40B4-BE49-F238E27FC236}">
              <a16:creationId xmlns:a16="http://schemas.microsoft.com/office/drawing/2014/main" id="{00000000-0008-0000-0800-000028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0</xdr:col>
      <xdr:colOff>47625</xdr:colOff>
      <xdr:row>40</xdr:row>
      <xdr:rowOff>0</xdr:rowOff>
    </xdr:from>
    <xdr:to>
      <xdr:col>0</xdr:col>
      <xdr:colOff>123825</xdr:colOff>
      <xdr:row>41</xdr:row>
      <xdr:rowOff>143933</xdr:rowOff>
    </xdr:to>
    <xdr:sp macro="" textlink="">
      <xdr:nvSpPr>
        <xdr:cNvPr id="41" name="Text Box 2">
          <a:extLst>
            <a:ext uri="{FF2B5EF4-FFF2-40B4-BE49-F238E27FC236}">
              <a16:creationId xmlns:a16="http://schemas.microsoft.com/office/drawing/2014/main" id="{00000000-0008-0000-0800-000029000000}"/>
            </a:ext>
          </a:extLst>
        </xdr:cNvPr>
        <xdr:cNvSpPr txBox="1">
          <a:spLocks noChangeArrowheads="1"/>
        </xdr:cNvSpPr>
      </xdr:nvSpPr>
      <xdr:spPr bwMode="auto">
        <a:xfrm>
          <a:off x="47625"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2" name="Text Box 3">
          <a:extLst>
            <a:ext uri="{FF2B5EF4-FFF2-40B4-BE49-F238E27FC236}">
              <a16:creationId xmlns:a16="http://schemas.microsoft.com/office/drawing/2014/main" id="{00000000-0008-0000-0800-00002A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3" name="Text Box 4">
          <a:extLst>
            <a:ext uri="{FF2B5EF4-FFF2-40B4-BE49-F238E27FC236}">
              <a16:creationId xmlns:a16="http://schemas.microsoft.com/office/drawing/2014/main" id="{00000000-0008-0000-0800-00002B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4" name="Text Box 5">
          <a:extLst>
            <a:ext uri="{FF2B5EF4-FFF2-40B4-BE49-F238E27FC236}">
              <a16:creationId xmlns:a16="http://schemas.microsoft.com/office/drawing/2014/main" id="{00000000-0008-0000-0800-00002C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5" name="Text Box 1">
          <a:extLst>
            <a:ext uri="{FF2B5EF4-FFF2-40B4-BE49-F238E27FC236}">
              <a16:creationId xmlns:a16="http://schemas.microsoft.com/office/drawing/2014/main" id="{00000000-0008-0000-0800-00002D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0</xdr:col>
      <xdr:colOff>47625</xdr:colOff>
      <xdr:row>39</xdr:row>
      <xdr:rowOff>114300</xdr:rowOff>
    </xdr:from>
    <xdr:to>
      <xdr:col>0</xdr:col>
      <xdr:colOff>123825</xdr:colOff>
      <xdr:row>41</xdr:row>
      <xdr:rowOff>105833</xdr:rowOff>
    </xdr:to>
    <xdr:sp macro="" textlink="">
      <xdr:nvSpPr>
        <xdr:cNvPr id="46" name="Text Box 2">
          <a:extLst>
            <a:ext uri="{FF2B5EF4-FFF2-40B4-BE49-F238E27FC236}">
              <a16:creationId xmlns:a16="http://schemas.microsoft.com/office/drawing/2014/main" id="{00000000-0008-0000-0800-00002E000000}"/>
            </a:ext>
          </a:extLst>
        </xdr:cNvPr>
        <xdr:cNvSpPr txBox="1">
          <a:spLocks noChangeArrowheads="1"/>
        </xdr:cNvSpPr>
      </xdr:nvSpPr>
      <xdr:spPr bwMode="auto">
        <a:xfrm>
          <a:off x="47625" y="6559550"/>
          <a:ext cx="76200" cy="302683"/>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7" name="Text Box 3">
          <a:extLst>
            <a:ext uri="{FF2B5EF4-FFF2-40B4-BE49-F238E27FC236}">
              <a16:creationId xmlns:a16="http://schemas.microsoft.com/office/drawing/2014/main" id="{00000000-0008-0000-0800-00002F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8" name="Text Box 4">
          <a:extLst>
            <a:ext uri="{FF2B5EF4-FFF2-40B4-BE49-F238E27FC236}">
              <a16:creationId xmlns:a16="http://schemas.microsoft.com/office/drawing/2014/main" id="{00000000-0008-0000-0800-000030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143933</xdr:rowOff>
    </xdr:to>
    <xdr:sp macro="" textlink="">
      <xdr:nvSpPr>
        <xdr:cNvPr id="49" name="Text Box 5">
          <a:extLst>
            <a:ext uri="{FF2B5EF4-FFF2-40B4-BE49-F238E27FC236}">
              <a16:creationId xmlns:a16="http://schemas.microsoft.com/office/drawing/2014/main" id="{00000000-0008-0000-0800-000031000000}"/>
            </a:ext>
          </a:extLst>
        </xdr:cNvPr>
        <xdr:cNvSpPr txBox="1">
          <a:spLocks noChangeArrowheads="1"/>
        </xdr:cNvSpPr>
      </xdr:nvSpPr>
      <xdr:spPr bwMode="auto">
        <a:xfrm>
          <a:off x="2042583" y="9683750"/>
          <a:ext cx="76200" cy="355600"/>
        </a:xfrm>
        <a:prstGeom prst="rect">
          <a:avLst/>
        </a:prstGeom>
        <a:noFill/>
        <a:ln w="9525">
          <a:noFill/>
          <a:miter lim="800000"/>
          <a:headEnd/>
          <a:tailEnd/>
        </a:ln>
      </xdr:spPr>
    </xdr:sp>
    <xdr:clientData/>
  </xdr:twoCellAnchor>
  <xdr:oneCellAnchor>
    <xdr:from>
      <xdr:col>0</xdr:col>
      <xdr:colOff>47625</xdr:colOff>
      <xdr:row>38</xdr:row>
      <xdr:rowOff>0</xdr:rowOff>
    </xdr:from>
    <xdr:ext cx="76200" cy="200025"/>
    <xdr:sp macro="" textlink="">
      <xdr:nvSpPr>
        <xdr:cNvPr id="50" name="Text Box 9">
          <a:extLst>
            <a:ext uri="{FF2B5EF4-FFF2-40B4-BE49-F238E27FC236}">
              <a16:creationId xmlns:a16="http://schemas.microsoft.com/office/drawing/2014/main" id="{00000000-0008-0000-0800-000032000000}"/>
            </a:ext>
          </a:extLst>
        </xdr:cNvPr>
        <xdr:cNvSpPr txBox="1">
          <a:spLocks noChangeArrowheads="1"/>
        </xdr:cNvSpPr>
      </xdr:nvSpPr>
      <xdr:spPr bwMode="auto">
        <a:xfrm>
          <a:off x="47625" y="6070600"/>
          <a:ext cx="76200" cy="200025"/>
        </a:xfrm>
        <a:prstGeom prst="rect">
          <a:avLst/>
        </a:prstGeom>
        <a:noFill/>
        <a:ln w="9525">
          <a:noFill/>
          <a:miter lim="800000"/>
          <a:headEnd/>
          <a:tailEnd/>
        </a:ln>
      </xdr:spPr>
    </xdr:sp>
    <xdr:clientData/>
  </xdr:oneCellAnchor>
  <xdr:oneCellAnchor>
    <xdr:from>
      <xdr:col>0</xdr:col>
      <xdr:colOff>47625</xdr:colOff>
      <xdr:row>39</xdr:row>
      <xdr:rowOff>0</xdr:rowOff>
    </xdr:from>
    <xdr:ext cx="76200" cy="171450"/>
    <xdr:sp macro="" textlink="">
      <xdr:nvSpPr>
        <xdr:cNvPr id="51" name="Text Box 21">
          <a:extLst>
            <a:ext uri="{FF2B5EF4-FFF2-40B4-BE49-F238E27FC236}">
              <a16:creationId xmlns:a16="http://schemas.microsoft.com/office/drawing/2014/main" id="{00000000-0008-0000-0800-000033000000}"/>
            </a:ext>
          </a:extLst>
        </xdr:cNvPr>
        <xdr:cNvSpPr txBox="1">
          <a:spLocks noChangeArrowheads="1"/>
        </xdr:cNvSpPr>
      </xdr:nvSpPr>
      <xdr:spPr bwMode="auto">
        <a:xfrm>
          <a:off x="47625" y="6223000"/>
          <a:ext cx="76200" cy="171450"/>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19</xdr:row>
      <xdr:rowOff>0</xdr:rowOff>
    </xdr:from>
    <xdr:to>
      <xdr:col>0</xdr:col>
      <xdr:colOff>123825</xdr:colOff>
      <xdr:row>20</xdr:row>
      <xdr:rowOff>0</xdr:rowOff>
    </xdr:to>
    <xdr:sp macro="" textlink="">
      <xdr:nvSpPr>
        <xdr:cNvPr id="2" name="Text Box 4">
          <a:extLst>
            <a:ext uri="{FF2B5EF4-FFF2-40B4-BE49-F238E27FC236}">
              <a16:creationId xmlns:a16="http://schemas.microsoft.com/office/drawing/2014/main" id="{00000000-0008-0000-0A00-000002000000}"/>
            </a:ext>
          </a:extLst>
        </xdr:cNvPr>
        <xdr:cNvSpPr txBox="1">
          <a:spLocks noChangeArrowheads="1"/>
        </xdr:cNvSpPr>
      </xdr:nvSpPr>
      <xdr:spPr bwMode="auto">
        <a:xfrm>
          <a:off x="47625" y="8162925"/>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g\Communication\FORMS\Last%20KRS%20forms\General%20forms%20in%20u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4.1%20External%20IS2019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4.6%20Balance%201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1.2%20Fin%20Sum%201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age1"/>
      <sheetName val="Bpage2"/>
      <sheetName val="B010"/>
      <sheetName val="B050 540"/>
      <sheetName val="B051 541"/>
      <sheetName val="B100"/>
      <sheetName val="B301  895"/>
      <sheetName val="B320 B330"/>
      <sheetName val="B340"/>
      <sheetName val="B380"/>
      <sheetName val="B390"/>
      <sheetName val="B500"/>
      <sheetName val="B560"/>
      <sheetName val="B605"/>
      <sheetName val="B710 510"/>
      <sheetName val="BTAX"/>
      <sheetName val="D50"/>
      <sheetName val="D51"/>
      <sheetName val="D54"/>
      <sheetName val="D55"/>
      <sheetName val="D56"/>
      <sheetName val="D57"/>
      <sheetName val="D58"/>
      <sheetName val="D63"/>
      <sheetName val="D64"/>
      <sheetName val="PNUM"/>
      <sheetName val="PVAL"/>
      <sheetName val="R"/>
      <sheetName val="RSTBpage1"/>
      <sheetName val="RSTBpage2"/>
      <sheetName val="R350"/>
      <sheetName val="R460"/>
      <sheetName val="R500 510"/>
      <sheetName val="R520 550"/>
      <sheetName val="R915"/>
      <sheetName val="R950"/>
      <sheetName val="R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 xml:space="preserve">SCANIA </v>
          </cell>
          <cell r="E1" t="str">
            <v>INTERCOMPANY PROFIT</v>
          </cell>
        </row>
        <row r="2">
          <cell r="E2" t="str">
            <v>IN INVENTORIES</v>
          </cell>
        </row>
        <row r="3">
          <cell r="A3" t="str">
            <v>Company</v>
          </cell>
          <cell r="F3" t="str">
            <v xml:space="preserve"> </v>
          </cell>
          <cell r="G3" t="str">
            <v>Company code</v>
          </cell>
          <cell r="H3" t="str">
            <v>Currency code</v>
          </cell>
          <cell r="I3" t="str">
            <v>Form (Open)</v>
          </cell>
        </row>
        <row r="4">
          <cell r="G4" t="str">
            <v xml:space="preserve"> </v>
          </cell>
          <cell r="I4" t="str">
            <v>D63</v>
          </cell>
        </row>
        <row r="5">
          <cell r="A5" t="str">
            <v>Prepared by</v>
          </cell>
          <cell r="F5" t="str">
            <v xml:space="preserve"> </v>
          </cell>
          <cell r="G5" t="str">
            <v>Date</v>
          </cell>
          <cell r="I5" t="str">
            <v>Period</v>
          </cell>
        </row>
        <row r="7">
          <cell r="C7" t="str">
            <v>Prod</v>
          </cell>
          <cell r="G7" t="str">
            <v xml:space="preserve"> </v>
          </cell>
          <cell r="H7" t="str">
            <v>Acquired</v>
          </cell>
        </row>
        <row r="8">
          <cell r="A8" t="str">
            <v>Line</v>
          </cell>
          <cell r="C8" t="str">
            <v>code</v>
          </cell>
          <cell r="D8" t="str">
            <v>Specification</v>
          </cell>
          <cell r="G8" t="str">
            <v>Currency code</v>
          </cell>
          <cell r="H8" t="str">
            <v>from   1)</v>
          </cell>
          <cell r="I8" t="str">
            <v>Value   2)</v>
          </cell>
          <cell r="J8" t="str">
            <v>Units</v>
          </cell>
        </row>
        <row r="10">
          <cell r="A10" t="str">
            <v>099</v>
          </cell>
          <cell r="D10" t="str">
            <v>Inventories acquired from group</v>
          </cell>
        </row>
        <row r="11">
          <cell r="D11" t="str">
            <v>companies.</v>
          </cell>
        </row>
        <row r="12">
          <cell r="C12" t="str">
            <v>1131</v>
          </cell>
          <cell r="D12" t="str">
            <v>Trucks, present programme, 93....................................</v>
          </cell>
          <cell r="G12" t="str">
            <v xml:space="preserve"> </v>
          </cell>
          <cell r="H12" t="str">
            <v xml:space="preserve"> </v>
          </cell>
        </row>
        <row r="13">
          <cell r="C13" t="str">
            <v>1132</v>
          </cell>
          <cell r="D13" t="str">
            <v>Trucks, present programme, 113..................................</v>
          </cell>
          <cell r="G13" t="str">
            <v xml:space="preserve"> </v>
          </cell>
          <cell r="H13" t="str">
            <v xml:space="preserve"> </v>
          </cell>
        </row>
        <row r="14">
          <cell r="C14" t="str">
            <v>1133</v>
          </cell>
          <cell r="D14" t="str">
            <v>Trucks, present programme, 143......................................</v>
          </cell>
          <cell r="G14" t="str">
            <v xml:space="preserve"> </v>
          </cell>
          <cell r="H14" t="str">
            <v xml:space="preserve"> </v>
          </cell>
        </row>
        <row r="15">
          <cell r="C15" t="str">
            <v>1135</v>
          </cell>
          <cell r="D15" t="str">
            <v>Trucks, new programme, 94........................................</v>
          </cell>
          <cell r="G15" t="str">
            <v xml:space="preserve"> </v>
          </cell>
          <cell r="H15" t="str">
            <v xml:space="preserve"> </v>
          </cell>
        </row>
        <row r="16">
          <cell r="C16" t="str">
            <v>1136</v>
          </cell>
          <cell r="D16" t="str">
            <v>Trucks, new programme, 114......................................</v>
          </cell>
          <cell r="G16" t="str">
            <v xml:space="preserve"> </v>
          </cell>
          <cell r="H16" t="str">
            <v xml:space="preserve"> </v>
          </cell>
        </row>
        <row r="17">
          <cell r="C17" t="str">
            <v>1137</v>
          </cell>
          <cell r="D17" t="str">
            <v>Trucks, new programme, 124......................................</v>
          </cell>
          <cell r="G17" t="str">
            <v xml:space="preserve"> </v>
          </cell>
          <cell r="H17" t="str">
            <v xml:space="preserve"> </v>
          </cell>
        </row>
        <row r="18">
          <cell r="C18" t="str">
            <v>1138</v>
          </cell>
          <cell r="D18" t="str">
            <v>Trucks, new programme, 144.....................................</v>
          </cell>
          <cell r="G18" t="str">
            <v xml:space="preserve"> </v>
          </cell>
          <cell r="H18" t="str">
            <v xml:space="preserve"> </v>
          </cell>
        </row>
        <row r="19">
          <cell r="C19">
            <v>1195</v>
          </cell>
          <cell r="D19" t="str">
            <v>Less: Obsolescence Trucks...............................................................</v>
          </cell>
          <cell r="G19" t="str">
            <v xml:space="preserve"> </v>
          </cell>
          <cell r="H19">
            <v>9999</v>
          </cell>
        </row>
        <row r="20">
          <cell r="C20" t="str">
            <v>1190</v>
          </cell>
          <cell r="D20" t="str">
            <v>Assembly Parts (Trucks)...............................................</v>
          </cell>
          <cell r="G20" t="str">
            <v xml:space="preserve"> </v>
          </cell>
          <cell r="H20" t="str">
            <v xml:space="preserve"> </v>
          </cell>
        </row>
        <row r="21">
          <cell r="C21" t="str">
            <v>1190</v>
          </cell>
          <cell r="D21" t="str">
            <v>Less: Obsolescence Assembly Parts (Trucks)</v>
          </cell>
          <cell r="G21" t="str">
            <v xml:space="preserve"> </v>
          </cell>
          <cell r="H21">
            <v>9999</v>
          </cell>
        </row>
        <row r="22">
          <cell r="C22" t="str">
            <v>1231</v>
          </cell>
          <cell r="D22" t="str">
            <v>Buses, chassis.......................................................</v>
          </cell>
          <cell r="G22" t="str">
            <v xml:space="preserve"> </v>
          </cell>
        </row>
        <row r="23">
          <cell r="C23" t="str">
            <v>1232</v>
          </cell>
          <cell r="D23" t="str">
            <v>Buses, completely built..................................................................</v>
          </cell>
          <cell r="G23" t="str">
            <v xml:space="preserve"> </v>
          </cell>
        </row>
        <row r="24">
          <cell r="C24" t="str">
            <v>1233</v>
          </cell>
          <cell r="D24" t="str">
            <v>Buses, KD...................................................................</v>
          </cell>
          <cell r="G24" t="str">
            <v xml:space="preserve"> </v>
          </cell>
          <cell r="H24" t="str">
            <v xml:space="preserve"> </v>
          </cell>
        </row>
        <row r="25">
          <cell r="C25" t="str">
            <v>1295</v>
          </cell>
          <cell r="D25" t="str">
            <v>Less: Obsolescence New Buses...................................................................</v>
          </cell>
          <cell r="G25" t="str">
            <v xml:space="preserve"> </v>
          </cell>
          <cell r="H25">
            <v>9999</v>
          </cell>
        </row>
        <row r="26">
          <cell r="C26" t="str">
            <v>1290</v>
          </cell>
          <cell r="D26" t="str">
            <v>Assembly Parts (Buses)..........................................</v>
          </cell>
          <cell r="G26" t="str">
            <v xml:space="preserve"> </v>
          </cell>
          <cell r="H26" t="str">
            <v xml:space="preserve"> </v>
          </cell>
        </row>
        <row r="27">
          <cell r="C27" t="str">
            <v>1290</v>
          </cell>
          <cell r="D27" t="str">
            <v>Less: Obsolescence Assembly Parts (Buses)</v>
          </cell>
          <cell r="G27" t="str">
            <v xml:space="preserve"> </v>
          </cell>
          <cell r="H27">
            <v>9999</v>
          </cell>
        </row>
        <row r="28">
          <cell r="C28" t="str">
            <v>1330</v>
          </cell>
          <cell r="D28" t="str">
            <v>Engines.............................................................................</v>
          </cell>
          <cell r="G28" t="str">
            <v xml:space="preserve"> </v>
          </cell>
          <cell r="H28" t="str">
            <v xml:space="preserve"> </v>
          </cell>
        </row>
        <row r="29">
          <cell r="C29" t="str">
            <v>1330</v>
          </cell>
          <cell r="D29" t="str">
            <v>Less: Obsolescence Engines.............................................................................</v>
          </cell>
          <cell r="G29" t="str">
            <v xml:space="preserve"> </v>
          </cell>
          <cell r="H29">
            <v>9999</v>
          </cell>
        </row>
        <row r="30">
          <cell r="C30" t="str">
            <v>1390</v>
          </cell>
          <cell r="D30" t="str">
            <v>Assembly Parts (Engines)........................................</v>
          </cell>
          <cell r="G30" t="str">
            <v xml:space="preserve"> </v>
          </cell>
          <cell r="H30" t="str">
            <v xml:space="preserve"> </v>
          </cell>
        </row>
        <row r="31">
          <cell r="C31" t="str">
            <v>1390</v>
          </cell>
          <cell r="D31" t="str">
            <v>Less: Obsolescence Assembly Parts (Engines)</v>
          </cell>
          <cell r="G31" t="str">
            <v xml:space="preserve"> </v>
          </cell>
          <cell r="H31">
            <v>9999</v>
          </cell>
        </row>
        <row r="32">
          <cell r="C32" t="str">
            <v>1410</v>
          </cell>
          <cell r="D32" t="str">
            <v>Parts net............................................................................</v>
          </cell>
          <cell r="G32" t="str">
            <v xml:space="preserve"> </v>
          </cell>
          <cell r="H32" t="str">
            <v xml:space="preserve"> </v>
          </cell>
        </row>
        <row r="33">
          <cell r="C33" t="str">
            <v>1410</v>
          </cell>
          <cell r="D33" t="str">
            <v>Less: Obsolescence Parts net............................................................................</v>
          </cell>
          <cell r="G33" t="str">
            <v xml:space="preserve"> </v>
          </cell>
          <cell r="H33">
            <v>9999</v>
          </cell>
        </row>
        <row r="34">
          <cell r="G34" t="str">
            <v xml:space="preserve"> </v>
          </cell>
          <cell r="H34" t="str">
            <v xml:space="preserve"> </v>
          </cell>
        </row>
        <row r="35">
          <cell r="D35" t="str">
            <v xml:space="preserve">Customs duties, freights and other transfer </v>
          </cell>
          <cell r="G35" t="str">
            <v xml:space="preserve"> </v>
          </cell>
        </row>
        <row r="36">
          <cell r="C36" t="str">
            <v>1550</v>
          </cell>
          <cell r="D36" t="str">
            <v>expenses referring to lines above.</v>
          </cell>
          <cell r="G36" t="str">
            <v xml:space="preserve"> </v>
          </cell>
          <cell r="H36">
            <v>9999</v>
          </cell>
        </row>
        <row r="37">
          <cell r="A37" t="str">
            <v xml:space="preserve"> </v>
          </cell>
          <cell r="C37" t="str">
            <v xml:space="preserve"> </v>
          </cell>
          <cell r="D37" t="str">
            <v xml:space="preserve"> </v>
          </cell>
          <cell r="G37" t="str">
            <v xml:space="preserve"> </v>
          </cell>
        </row>
        <row r="38">
          <cell r="B38" t="str">
            <v xml:space="preserve"> </v>
          </cell>
          <cell r="C38" t="str">
            <v>3)</v>
          </cell>
          <cell r="D38" t="str">
            <v>Inventories acquired from non-group</v>
          </cell>
          <cell r="G38" t="str">
            <v xml:space="preserve"> </v>
          </cell>
        </row>
        <row r="39">
          <cell r="D39" t="str">
            <v>suppliers incl. salaries.</v>
          </cell>
          <cell r="G39" t="str">
            <v xml:space="preserve"> </v>
          </cell>
        </row>
        <row r="40">
          <cell r="D40" t="str">
            <v>Total</v>
          </cell>
          <cell r="G40" t="str">
            <v xml:space="preserve"> </v>
          </cell>
        </row>
        <row r="41">
          <cell r="D41" t="str">
            <v>Less: Obsolescence</v>
          </cell>
          <cell r="G41" t="str">
            <v xml:space="preserve"> </v>
          </cell>
        </row>
        <row r="42">
          <cell r="G42" t="str">
            <v xml:space="preserve"> </v>
          </cell>
        </row>
        <row r="43">
          <cell r="D43" t="str">
            <v xml:space="preserve">Customs duties, freights and other transfer </v>
          </cell>
          <cell r="G43" t="str">
            <v xml:space="preserve"> </v>
          </cell>
        </row>
        <row r="44">
          <cell r="D44" t="str">
            <v>expenses referring to lines above.</v>
          </cell>
          <cell r="G44" t="str">
            <v xml:space="preserve"> </v>
          </cell>
        </row>
        <row r="45">
          <cell r="G45" t="str">
            <v xml:space="preserve"> </v>
          </cell>
        </row>
        <row r="46">
          <cell r="A46" t="str">
            <v xml:space="preserve"> </v>
          </cell>
          <cell r="C46" t="str">
            <v>Total as per Balance Sheet line B100</v>
          </cell>
        </row>
        <row r="47">
          <cell r="A47" t="str">
            <v>ARG 97-11-19</v>
          </cell>
          <cell r="J47" t="str">
            <v>D63</v>
          </cell>
        </row>
        <row r="48">
          <cell r="C48" t="str">
            <v>1) Acquired from company (code)</v>
          </cell>
        </row>
        <row r="49">
          <cell r="C49" t="str">
            <v>2) At suppliers price excluding customs duties, freights and other transfer expenses.</v>
          </cell>
        </row>
        <row r="50">
          <cell r="C50" t="str">
            <v xml:space="preserve">   Goods in transit shall be included in the values on each item.</v>
          </cell>
        </row>
        <row r="51">
          <cell r="C51" t="str">
            <v>3) Not applicable. The lines are included in the form for information.</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jämförelse mot app"/>
      <sheetName val="1. Retrieve"/>
      <sheetName val="2. Input"/>
      <sheetName val="4.0"/>
      <sheetName val="4.1"/>
      <sheetName val="Restate"/>
      <sheetName val="Restate_grundata"/>
      <sheetName val="Restate_grundata_2"/>
      <sheetName val="Restate_nya info"/>
    </sheetNames>
    <sheetDataSet>
      <sheetData sheetId="0" refreshError="1"/>
      <sheetData sheetId="1" refreshError="1">
        <row r="17">
          <cell r="B17"/>
        </row>
        <row r="18">
          <cell r="B18"/>
        </row>
        <row r="20">
          <cell r="B20"/>
        </row>
        <row r="21">
          <cell r="B21"/>
        </row>
        <row r="22">
          <cell r="B22"/>
        </row>
        <row r="23">
          <cell r="B23"/>
        </row>
        <row r="24">
          <cell r="B24"/>
        </row>
        <row r="25">
          <cell r="B25"/>
        </row>
        <row r="26">
          <cell r="B26" t="str">
            <v>IS4703</v>
          </cell>
        </row>
        <row r="28">
          <cell r="B28"/>
        </row>
        <row r="32">
          <cell r="B32"/>
        </row>
        <row r="35">
          <cell r="B35"/>
        </row>
        <row r="36">
          <cell r="B36"/>
        </row>
        <row r="38">
          <cell r="B38"/>
        </row>
        <row r="39">
          <cell r="B39"/>
        </row>
        <row r="40">
          <cell r="B40"/>
        </row>
        <row r="41">
          <cell r="B41"/>
        </row>
        <row r="43">
          <cell r="B43"/>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6.1 Board Balance"/>
      <sheetName val="4.6.2 Vehicles and Services"/>
      <sheetName val="4.6.2 Vehicles and Services "/>
      <sheetName val="4.6.3 Financial Services + Elim"/>
      <sheetName val="4.6.3 Financial Services"/>
      <sheetName val="Input"/>
      <sheetName val="Retrieve"/>
      <sheetName val="Balance current month"/>
      <sheetName val="Restate_461"/>
      <sheetName val="Restate_462"/>
      <sheetName val="Comparison new "/>
      <sheetName val="Audit comments"/>
      <sheetName val="Delta 4.6.1"/>
      <sheetName val="Delta 4.6.2"/>
      <sheetName val="Delta 4.6.3"/>
      <sheetName val="4.6.1 AC1609"/>
      <sheetName val="4.6.2 AC1609"/>
      <sheetName val="4.6.3 AC1609"/>
      <sheetName val="Comparison"/>
      <sheetName val="Sheet2"/>
      <sheetName val="Sheet4"/>
      <sheetName val="LL1 Equity spec"/>
      <sheetName val="LL7 Other Comprehensive Income"/>
      <sheetName val="L1 Liabilities"/>
      <sheetName val="A2 Assets"/>
      <sheetName val="Blad2"/>
      <sheetName val="4.6.2 Vehicles and Services new"/>
    </sheetNames>
    <sheetDataSet>
      <sheetData sheetId="0">
        <row r="5">
          <cell r="B5">
            <v>11140</v>
          </cell>
        </row>
        <row r="47">
          <cell r="B47">
            <v>0</v>
          </cell>
        </row>
        <row r="48">
          <cell r="B48">
            <v>-1101</v>
          </cell>
        </row>
        <row r="50">
          <cell r="B50">
            <v>242</v>
          </cell>
        </row>
        <row r="51">
          <cell r="B51">
            <v>3036</v>
          </cell>
        </row>
      </sheetData>
      <sheetData sheetId="1">
        <row r="6">
          <cell r="B6">
            <v>11096.328612014901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trieve to 1.2"/>
      <sheetName val="2. Input"/>
      <sheetName val="3. Board Fin Sum"/>
    </sheetNames>
    <sheetDataSet>
      <sheetData sheetId="0" refreshError="1"/>
      <sheetData sheetId="1" refreshError="1"/>
      <sheetData sheetId="2" refreshError="1">
        <row r="13">
          <cell r="C13">
            <v>0.11656322730799069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7" Type="http://schemas.openxmlformats.org/officeDocument/2006/relationships/comments" Target="../comments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8.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
  <sheetViews>
    <sheetView zoomScaleNormal="100" workbookViewId="0">
      <selection activeCell="O32" sqref="O32"/>
    </sheetView>
  </sheetViews>
  <sheetFormatPr defaultColWidth="9.28515625" defaultRowHeight="12.75"/>
  <cols>
    <col min="1" max="19" width="9.28515625" style="348"/>
    <col min="20" max="20" width="12.7109375" style="348" customWidth="1"/>
    <col min="21" max="16384" width="9.28515625" style="348"/>
  </cols>
  <sheetData>
    <row r="1" spans="1:22" ht="13.5" thickBot="1">
      <c r="A1" s="348">
        <v>1</v>
      </c>
      <c r="B1" s="348" t="s">
        <v>204</v>
      </c>
    </row>
    <row r="2" spans="1:22">
      <c r="Q2" s="351" t="s">
        <v>214</v>
      </c>
      <c r="R2" s="352"/>
      <c r="S2" s="352"/>
      <c r="T2" s="352"/>
      <c r="U2" s="352"/>
      <c r="V2" s="353"/>
    </row>
    <row r="3" spans="1:22">
      <c r="A3" s="348">
        <v>2</v>
      </c>
      <c r="B3" s="349" t="s">
        <v>219</v>
      </c>
      <c r="K3" s="350" t="s">
        <v>220</v>
      </c>
      <c r="L3" s="350"/>
      <c r="M3" s="350"/>
      <c r="Q3" s="354"/>
      <c r="R3" s="355"/>
      <c r="S3" s="355"/>
      <c r="T3" s="355"/>
      <c r="U3" s="355"/>
      <c r="V3" s="356"/>
    </row>
    <row r="4" spans="1:22">
      <c r="Q4" s="354" t="s">
        <v>208</v>
      </c>
      <c r="R4" s="355"/>
      <c r="S4" s="355"/>
      <c r="T4" s="355"/>
      <c r="U4" s="355"/>
      <c r="V4" s="356"/>
    </row>
    <row r="5" spans="1:22">
      <c r="Q5" s="354"/>
      <c r="R5" s="355"/>
      <c r="S5" s="355"/>
      <c r="T5" s="355"/>
      <c r="U5" s="355"/>
      <c r="V5" s="356"/>
    </row>
    <row r="6" spans="1:22">
      <c r="Q6" s="354" t="s">
        <v>218</v>
      </c>
      <c r="R6" s="355"/>
      <c r="S6" s="355"/>
      <c r="T6" s="355"/>
      <c r="U6" s="355"/>
      <c r="V6" s="356"/>
    </row>
    <row r="7" spans="1:22">
      <c r="Q7" s="354"/>
      <c r="R7" s="355"/>
      <c r="S7" s="355"/>
      <c r="T7" s="355"/>
      <c r="U7" s="355"/>
      <c r="V7" s="356"/>
    </row>
    <row r="8" spans="1:22">
      <c r="Q8" s="354" t="s">
        <v>217</v>
      </c>
      <c r="R8" s="355"/>
      <c r="S8" s="355"/>
      <c r="T8" s="355"/>
      <c r="U8" s="355"/>
      <c r="V8" s="356"/>
    </row>
    <row r="9" spans="1:22">
      <c r="Q9" s="354"/>
      <c r="R9" s="355"/>
      <c r="S9" s="355"/>
      <c r="T9" s="355"/>
      <c r="U9" s="355"/>
      <c r="V9" s="356"/>
    </row>
    <row r="10" spans="1:22">
      <c r="Q10" s="354" t="s">
        <v>209</v>
      </c>
      <c r="R10" s="355"/>
      <c r="S10" s="355"/>
      <c r="T10" s="355"/>
      <c r="U10" s="355"/>
      <c r="V10" s="356"/>
    </row>
    <row r="11" spans="1:22">
      <c r="Q11" s="354"/>
      <c r="R11" s="355"/>
      <c r="S11" s="355"/>
      <c r="T11" s="355"/>
      <c r="U11" s="355"/>
      <c r="V11" s="356"/>
    </row>
    <row r="12" spans="1:22">
      <c r="Q12" s="354" t="s">
        <v>215</v>
      </c>
      <c r="R12" s="355"/>
      <c r="S12" s="355"/>
      <c r="T12" s="355"/>
      <c r="U12" s="355"/>
      <c r="V12" s="356"/>
    </row>
    <row r="13" spans="1:22">
      <c r="Q13" s="354"/>
      <c r="R13" s="355"/>
      <c r="S13" s="355"/>
      <c r="T13" s="355"/>
      <c r="U13" s="355"/>
      <c r="V13" s="356"/>
    </row>
    <row r="14" spans="1:22">
      <c r="Q14" s="354" t="s">
        <v>210</v>
      </c>
      <c r="R14" s="355"/>
      <c r="S14" s="355"/>
      <c r="T14" s="355"/>
      <c r="U14" s="355"/>
      <c r="V14" s="356"/>
    </row>
    <row r="15" spans="1:22">
      <c r="Q15" s="354"/>
      <c r="R15" s="355"/>
      <c r="S15" s="355"/>
      <c r="T15" s="355"/>
      <c r="U15" s="355"/>
      <c r="V15" s="356"/>
    </row>
    <row r="16" spans="1:22">
      <c r="Q16" s="354" t="s">
        <v>211</v>
      </c>
      <c r="R16" s="355"/>
      <c r="S16" s="355"/>
      <c r="T16" s="355"/>
      <c r="U16" s="355"/>
      <c r="V16" s="356"/>
    </row>
    <row r="17" spans="1:22">
      <c r="Q17" s="354"/>
      <c r="R17" s="355"/>
      <c r="S17" s="355"/>
      <c r="T17" s="355"/>
      <c r="U17" s="355"/>
      <c r="V17" s="356"/>
    </row>
    <row r="18" spans="1:22">
      <c r="Q18" s="354" t="s">
        <v>212</v>
      </c>
      <c r="R18" s="355"/>
      <c r="S18" s="355"/>
      <c r="T18" s="355"/>
      <c r="U18" s="355"/>
      <c r="V18" s="356"/>
    </row>
    <row r="19" spans="1:22">
      <c r="Q19" s="354"/>
      <c r="R19" s="355"/>
      <c r="S19" s="355"/>
      <c r="T19" s="355"/>
      <c r="U19" s="355"/>
      <c r="V19" s="356"/>
    </row>
    <row r="20" spans="1:22">
      <c r="A20" s="348">
        <v>3</v>
      </c>
      <c r="B20" s="348" t="s">
        <v>205</v>
      </c>
      <c r="Q20" s="354" t="s">
        <v>213</v>
      </c>
      <c r="R20" s="355"/>
      <c r="S20" s="355"/>
      <c r="T20" s="355"/>
      <c r="U20" s="355"/>
      <c r="V20" s="356"/>
    </row>
    <row r="21" spans="1:22">
      <c r="B21" s="348" t="s">
        <v>206</v>
      </c>
      <c r="Q21" s="354"/>
      <c r="R21" s="355"/>
      <c r="S21" s="355"/>
      <c r="T21" s="355"/>
      <c r="U21" s="355"/>
      <c r="V21" s="356"/>
    </row>
    <row r="22" spans="1:22">
      <c r="Q22" s="354" t="s">
        <v>216</v>
      </c>
      <c r="R22" s="355"/>
      <c r="S22" s="355"/>
      <c r="T22" s="355"/>
      <c r="U22" s="355"/>
      <c r="V22" s="356"/>
    </row>
    <row r="23" spans="1:22" ht="13.5" thickBot="1">
      <c r="Q23" s="357"/>
      <c r="R23" s="358"/>
      <c r="S23" s="358"/>
      <c r="T23" s="358"/>
      <c r="U23" s="358"/>
      <c r="V23" s="359"/>
    </row>
    <row r="45" spans="1:2">
      <c r="A45" s="348">
        <v>4</v>
      </c>
      <c r="B45" s="348" t="s">
        <v>202</v>
      </c>
    </row>
    <row r="46" spans="1:2">
      <c r="B46" s="348" t="s">
        <v>207</v>
      </c>
    </row>
    <row r="70" spans="1:2">
      <c r="A70" s="348">
        <v>5</v>
      </c>
      <c r="B70" s="348" t="s">
        <v>203</v>
      </c>
    </row>
  </sheetData>
  <pageMargins left="0.7" right="0.7" top="0.75" bottom="0.44" header="0.3" footer="0.3"/>
  <pageSetup paperSize="9" scale="87" orientation="landscape" verticalDpi="0" r:id="rId1"/>
  <rowBreaks count="1" manualBreakCount="1">
    <brk id="43" max="16383" man="1"/>
  </rowBreaks>
  <customProperties>
    <customPr name="WORKBKFUNCTIONCACHE"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sheetPr>
  <dimension ref="A1:Z564"/>
  <sheetViews>
    <sheetView zoomScaleNormal="100" zoomScaleSheetLayoutView="100" workbookViewId="0"/>
  </sheetViews>
  <sheetFormatPr defaultRowHeight="12.75" outlineLevelCol="1"/>
  <cols>
    <col min="1" max="1" width="28.42578125" style="153" customWidth="1"/>
    <col min="2" max="4" width="9.7109375" style="128" hidden="1" customWidth="1" outlineLevel="1"/>
    <col min="5" max="5" width="9.7109375" style="153" hidden="1" customWidth="1" outlineLevel="1"/>
    <col min="6" max="6" width="9.7109375" style="128" customWidth="1" collapsed="1"/>
    <col min="7" max="7" width="2" style="90" customWidth="1"/>
    <col min="8" max="8" width="9.7109375" style="153" customWidth="1"/>
    <col min="9" max="9" width="9.7109375" style="128" customWidth="1"/>
    <col min="10" max="12" width="9.7109375" style="153" customWidth="1"/>
  </cols>
  <sheetData>
    <row r="1" spans="1:26" ht="21" customHeight="1">
      <c r="A1" s="341" t="s">
        <v>164</v>
      </c>
      <c r="B1" s="343"/>
      <c r="C1" s="344"/>
      <c r="D1" s="343"/>
      <c r="E1" s="344"/>
      <c r="F1" s="346"/>
      <c r="G1" s="347"/>
      <c r="H1" s="347"/>
      <c r="I1" s="346"/>
      <c r="J1" s="347"/>
      <c r="K1" s="347"/>
      <c r="L1" s="347"/>
    </row>
    <row r="2" spans="1:26" ht="12" customHeight="1">
      <c r="A2" s="162"/>
      <c r="B2" s="185" t="s">
        <v>18</v>
      </c>
      <c r="C2" s="555">
        <v>2019</v>
      </c>
      <c r="D2" s="555"/>
      <c r="E2" s="555"/>
      <c r="F2" s="555"/>
      <c r="H2" s="584">
        <v>2018</v>
      </c>
      <c r="I2" s="585"/>
      <c r="J2" s="585"/>
      <c r="K2" s="585"/>
      <c r="L2" s="585"/>
    </row>
    <row r="3" spans="1:26" ht="15" customHeight="1">
      <c r="A3" s="96"/>
      <c r="B3" s="77" t="s">
        <v>55</v>
      </c>
      <c r="C3" s="77" t="s">
        <v>56</v>
      </c>
      <c r="D3" s="113" t="s">
        <v>57</v>
      </c>
      <c r="E3" s="113" t="s">
        <v>317</v>
      </c>
      <c r="F3" s="113" t="s">
        <v>58</v>
      </c>
      <c r="G3" s="132"/>
      <c r="H3" s="113" t="s">
        <v>55</v>
      </c>
      <c r="I3" s="113" t="s">
        <v>56</v>
      </c>
      <c r="J3" s="113" t="s">
        <v>57</v>
      </c>
      <c r="K3" s="113" t="s">
        <v>317</v>
      </c>
      <c r="L3" s="113" t="s">
        <v>58</v>
      </c>
    </row>
    <row r="4" spans="1:26" ht="18" customHeight="1">
      <c r="A4" s="90" t="s">
        <v>52</v>
      </c>
      <c r="B4" s="90"/>
      <c r="C4" s="90"/>
      <c r="D4" s="155"/>
      <c r="E4" s="155"/>
      <c r="F4" s="155"/>
      <c r="H4" s="132"/>
      <c r="I4" s="132"/>
      <c r="J4" s="132"/>
      <c r="K4" s="132"/>
      <c r="L4" s="132"/>
    </row>
    <row r="5" spans="1:26" ht="12" customHeight="1">
      <c r="A5" s="79" t="s">
        <v>148</v>
      </c>
      <c r="B5" s="117">
        <v>0</v>
      </c>
      <c r="C5" s="117">
        <v>0</v>
      </c>
      <c r="D5" s="101">
        <v>0</v>
      </c>
      <c r="E5" s="101">
        <v>-14551</v>
      </c>
      <c r="F5" s="101">
        <v>14551</v>
      </c>
      <c r="G5" s="101"/>
      <c r="H5" s="101">
        <v>57188</v>
      </c>
      <c r="I5" s="101">
        <v>16413</v>
      </c>
      <c r="J5" s="101">
        <v>11241</v>
      </c>
      <c r="K5" s="101">
        <v>13617</v>
      </c>
      <c r="L5" s="101">
        <v>15917</v>
      </c>
      <c r="M5" s="10"/>
      <c r="N5" s="10"/>
      <c r="O5" s="10"/>
      <c r="P5" s="10"/>
      <c r="Q5" s="10"/>
      <c r="R5" s="10"/>
      <c r="S5" s="10"/>
      <c r="T5" s="10"/>
      <c r="U5" s="10"/>
      <c r="V5" s="10"/>
      <c r="W5" s="10"/>
      <c r="X5" s="10"/>
      <c r="Y5" s="10"/>
      <c r="Z5" s="10"/>
    </row>
    <row r="6" spans="1:26" ht="12" customHeight="1">
      <c r="A6" s="79" t="s">
        <v>149</v>
      </c>
      <c r="B6" s="117">
        <v>0</v>
      </c>
      <c r="C6" s="117">
        <v>0</v>
      </c>
      <c r="D6" s="101">
        <v>0</v>
      </c>
      <c r="E6" s="101">
        <v>-1271</v>
      </c>
      <c r="F6" s="101">
        <v>1271</v>
      </c>
      <c r="G6" s="101"/>
      <c r="H6" s="101">
        <v>6492</v>
      </c>
      <c r="I6" s="101">
        <v>896</v>
      </c>
      <c r="J6" s="101">
        <v>1523</v>
      </c>
      <c r="K6" s="101">
        <v>929</v>
      </c>
      <c r="L6" s="101">
        <v>3144</v>
      </c>
      <c r="M6" s="10"/>
      <c r="N6" s="10"/>
      <c r="O6" s="10"/>
      <c r="P6" s="10"/>
      <c r="Q6" s="10"/>
      <c r="R6" s="10"/>
      <c r="S6" s="10"/>
      <c r="T6" s="10"/>
      <c r="U6" s="10"/>
      <c r="V6" s="10"/>
      <c r="W6" s="10"/>
      <c r="X6" s="10"/>
      <c r="Y6" s="10"/>
      <c r="Z6" s="10"/>
    </row>
    <row r="7" spans="1:26" ht="12" customHeight="1">
      <c r="A7" s="79" t="s">
        <v>160</v>
      </c>
      <c r="B7" s="117">
        <v>0</v>
      </c>
      <c r="C7" s="117">
        <v>0</v>
      </c>
      <c r="D7" s="101">
        <v>0</v>
      </c>
      <c r="E7" s="101">
        <v>-6296</v>
      </c>
      <c r="F7" s="101">
        <v>6296</v>
      </c>
      <c r="G7" s="101"/>
      <c r="H7" s="101">
        <v>10150</v>
      </c>
      <c r="I7" s="101">
        <v>1866</v>
      </c>
      <c r="J7" s="101">
        <v>3099</v>
      </c>
      <c r="K7" s="101">
        <v>2122</v>
      </c>
      <c r="L7" s="101">
        <v>3063</v>
      </c>
      <c r="M7" s="10"/>
      <c r="N7" s="10"/>
      <c r="O7" s="10"/>
      <c r="P7" s="10"/>
      <c r="Q7" s="10"/>
      <c r="R7" s="10"/>
      <c r="S7" s="10"/>
      <c r="T7" s="10"/>
      <c r="U7" s="10"/>
      <c r="V7" s="10"/>
      <c r="W7" s="10"/>
      <c r="X7" s="10"/>
      <c r="Y7" s="10"/>
      <c r="Z7" s="10"/>
    </row>
    <row r="8" spans="1:26" ht="12" customHeight="1">
      <c r="A8" s="79" t="s">
        <v>10</v>
      </c>
      <c r="B8" s="117">
        <v>0</v>
      </c>
      <c r="C8" s="117">
        <v>0</v>
      </c>
      <c r="D8" s="101">
        <v>0</v>
      </c>
      <c r="E8" s="101">
        <v>-1951</v>
      </c>
      <c r="F8" s="101">
        <v>1951</v>
      </c>
      <c r="G8" s="101"/>
      <c r="H8" s="101">
        <v>9665</v>
      </c>
      <c r="I8" s="101">
        <v>1969</v>
      </c>
      <c r="J8" s="101">
        <v>1465</v>
      </c>
      <c r="K8" s="101">
        <v>2480</v>
      </c>
      <c r="L8" s="101">
        <v>3751</v>
      </c>
      <c r="M8" s="10"/>
      <c r="N8" s="10"/>
      <c r="O8" s="10"/>
      <c r="P8" s="10"/>
      <c r="Q8" s="10"/>
      <c r="R8" s="10"/>
      <c r="S8" s="10"/>
      <c r="T8" s="10"/>
      <c r="U8" s="10"/>
      <c r="V8" s="10"/>
      <c r="W8" s="10"/>
      <c r="X8" s="10"/>
      <c r="Y8" s="10"/>
      <c r="Z8" s="10"/>
    </row>
    <row r="9" spans="1:26" ht="12" customHeight="1">
      <c r="A9" s="96" t="s">
        <v>159</v>
      </c>
      <c r="B9" s="119">
        <v>0</v>
      </c>
      <c r="C9" s="119">
        <v>0</v>
      </c>
      <c r="D9" s="120">
        <v>0</v>
      </c>
      <c r="E9" s="120">
        <v>-720</v>
      </c>
      <c r="F9" s="120">
        <v>720</v>
      </c>
      <c r="G9" s="101"/>
      <c r="H9" s="120">
        <v>5245</v>
      </c>
      <c r="I9" s="120">
        <v>1592</v>
      </c>
      <c r="J9" s="120">
        <v>1265</v>
      </c>
      <c r="K9" s="120">
        <v>1160</v>
      </c>
      <c r="L9" s="120">
        <v>1228</v>
      </c>
      <c r="M9" s="10"/>
      <c r="N9" s="10"/>
      <c r="O9" s="10"/>
      <c r="P9" s="10"/>
      <c r="Q9" s="10"/>
      <c r="R9" s="10"/>
      <c r="S9" s="10"/>
      <c r="T9" s="10"/>
      <c r="U9" s="10"/>
      <c r="V9" s="10"/>
      <c r="W9" s="10"/>
      <c r="X9" s="10"/>
      <c r="Y9" s="10"/>
      <c r="Z9" s="10"/>
    </row>
    <row r="10" spans="1:26" ht="12" customHeight="1">
      <c r="A10" s="79" t="s">
        <v>53</v>
      </c>
      <c r="B10" s="117">
        <v>0</v>
      </c>
      <c r="C10" s="117">
        <v>0</v>
      </c>
      <c r="D10" s="101">
        <v>0</v>
      </c>
      <c r="E10" s="101">
        <v>-24789</v>
      </c>
      <c r="F10" s="101">
        <v>24789</v>
      </c>
      <c r="G10" s="101"/>
      <c r="H10" s="101">
        <v>88740</v>
      </c>
      <c r="I10" s="101">
        <v>22736</v>
      </c>
      <c r="J10" s="101">
        <v>18593</v>
      </c>
      <c r="K10" s="101">
        <v>20308</v>
      </c>
      <c r="L10" s="101">
        <v>27103</v>
      </c>
      <c r="M10" s="10"/>
      <c r="N10" s="10"/>
      <c r="O10" s="10"/>
      <c r="P10" s="10"/>
      <c r="Q10" s="10"/>
      <c r="R10" s="10"/>
      <c r="S10" s="10"/>
      <c r="T10" s="10"/>
      <c r="U10" s="10"/>
      <c r="V10" s="10"/>
      <c r="W10" s="10"/>
      <c r="X10" s="10"/>
      <c r="Y10" s="10"/>
      <c r="Z10" s="10"/>
    </row>
    <row r="11" spans="1:26" ht="18" customHeight="1">
      <c r="A11" s="90" t="s">
        <v>54</v>
      </c>
      <c r="B11" s="117"/>
      <c r="C11" s="117"/>
      <c r="D11" s="101"/>
      <c r="E11" s="101"/>
      <c r="F11" s="101"/>
      <c r="G11" s="101"/>
      <c r="H11" s="101"/>
      <c r="I11" s="101"/>
      <c r="J11" s="101"/>
      <c r="K11" s="101"/>
      <c r="L11" s="101"/>
      <c r="M11" s="10"/>
      <c r="N11" s="10"/>
      <c r="O11" s="10"/>
      <c r="P11" s="10"/>
      <c r="Q11" s="10"/>
      <c r="R11" s="10"/>
      <c r="S11" s="10"/>
      <c r="T11" s="10"/>
      <c r="U11" s="10"/>
      <c r="V11" s="10"/>
      <c r="W11" s="10"/>
      <c r="X11" s="10"/>
      <c r="Y11" s="10"/>
      <c r="Z11" s="10"/>
    </row>
    <row r="12" spans="1:26" ht="12" customHeight="1">
      <c r="A12" s="79" t="s">
        <v>148</v>
      </c>
      <c r="B12" s="117">
        <v>0</v>
      </c>
      <c r="C12" s="117">
        <v>0</v>
      </c>
      <c r="D12" s="101">
        <v>0</v>
      </c>
      <c r="E12" s="101">
        <v>-16150</v>
      </c>
      <c r="F12" s="101">
        <v>16150</v>
      </c>
      <c r="G12" s="101"/>
      <c r="H12" s="101">
        <v>52016</v>
      </c>
      <c r="I12" s="101">
        <v>14839</v>
      </c>
      <c r="J12" s="101">
        <v>11603</v>
      </c>
      <c r="K12" s="101">
        <v>12614</v>
      </c>
      <c r="L12" s="101">
        <v>12960</v>
      </c>
      <c r="M12" s="10"/>
      <c r="N12" s="10"/>
      <c r="O12" s="10"/>
      <c r="P12" s="10"/>
      <c r="Q12" s="10"/>
      <c r="R12" s="10"/>
      <c r="S12" s="10"/>
      <c r="T12" s="10"/>
      <c r="U12" s="10"/>
      <c r="V12" s="10"/>
      <c r="W12" s="10"/>
      <c r="X12" s="10"/>
      <c r="Y12" s="10"/>
      <c r="Z12" s="10"/>
    </row>
    <row r="13" spans="1:26" ht="12" customHeight="1">
      <c r="A13" s="79" t="s">
        <v>149</v>
      </c>
      <c r="B13" s="117">
        <v>0</v>
      </c>
      <c r="C13" s="117">
        <v>0</v>
      </c>
      <c r="D13" s="101">
        <v>0</v>
      </c>
      <c r="E13" s="101">
        <v>-767</v>
      </c>
      <c r="F13" s="101">
        <v>767</v>
      </c>
      <c r="G13" s="101"/>
      <c r="H13" s="101">
        <v>8006</v>
      </c>
      <c r="I13" s="101">
        <v>3165</v>
      </c>
      <c r="J13" s="101">
        <v>1921</v>
      </c>
      <c r="K13" s="101">
        <v>1697</v>
      </c>
      <c r="L13" s="101">
        <v>1223</v>
      </c>
      <c r="M13" s="10"/>
      <c r="N13" s="10"/>
      <c r="O13" s="10"/>
      <c r="P13" s="10"/>
      <c r="Q13" s="10"/>
      <c r="R13" s="10"/>
      <c r="S13" s="10"/>
      <c r="T13" s="10"/>
      <c r="U13" s="10"/>
      <c r="V13" s="10"/>
      <c r="W13" s="10"/>
      <c r="X13" s="10"/>
      <c r="Y13" s="10"/>
      <c r="Z13" s="10"/>
    </row>
    <row r="14" spans="1:26" ht="12" customHeight="1">
      <c r="A14" s="79" t="s">
        <v>160</v>
      </c>
      <c r="B14" s="117">
        <v>0</v>
      </c>
      <c r="C14" s="117">
        <v>0</v>
      </c>
      <c r="D14" s="101">
        <v>0</v>
      </c>
      <c r="E14" s="101">
        <v>-2470</v>
      </c>
      <c r="F14" s="101">
        <v>2470</v>
      </c>
      <c r="G14" s="101"/>
      <c r="H14" s="101">
        <v>12725</v>
      </c>
      <c r="I14" s="101">
        <v>4192</v>
      </c>
      <c r="J14" s="101">
        <v>2671</v>
      </c>
      <c r="K14" s="101">
        <v>3233</v>
      </c>
      <c r="L14" s="101">
        <v>2629</v>
      </c>
      <c r="M14" s="10"/>
      <c r="N14" s="10"/>
      <c r="O14" s="10"/>
      <c r="P14" s="10"/>
      <c r="Q14" s="10"/>
      <c r="R14" s="10"/>
      <c r="S14" s="10"/>
      <c r="T14" s="10"/>
      <c r="U14" s="10"/>
      <c r="V14" s="10"/>
      <c r="W14" s="10"/>
      <c r="X14" s="10"/>
      <c r="Y14" s="10"/>
      <c r="Z14" s="10"/>
    </row>
    <row r="15" spans="1:26" ht="12" customHeight="1">
      <c r="A15" s="79" t="s">
        <v>10</v>
      </c>
      <c r="B15" s="117">
        <v>0</v>
      </c>
      <c r="C15" s="117">
        <v>0</v>
      </c>
      <c r="D15" s="101">
        <v>0</v>
      </c>
      <c r="E15" s="101">
        <v>-1920</v>
      </c>
      <c r="F15" s="101">
        <v>1920</v>
      </c>
      <c r="G15" s="101"/>
      <c r="H15" s="101">
        <v>10464</v>
      </c>
      <c r="I15" s="101">
        <v>2339</v>
      </c>
      <c r="J15" s="101">
        <v>2795</v>
      </c>
      <c r="K15" s="101">
        <v>2671</v>
      </c>
      <c r="L15" s="101">
        <v>2659</v>
      </c>
      <c r="M15" s="10"/>
      <c r="N15" s="10"/>
      <c r="O15" s="10"/>
      <c r="P15" s="10"/>
      <c r="Q15" s="10"/>
      <c r="R15" s="10"/>
      <c r="S15" s="10"/>
      <c r="T15" s="10"/>
      <c r="U15" s="10"/>
      <c r="V15" s="10"/>
      <c r="W15" s="10"/>
      <c r="X15" s="10"/>
      <c r="Y15" s="10"/>
      <c r="Z15" s="10"/>
    </row>
    <row r="16" spans="1:26" ht="12" customHeight="1">
      <c r="A16" s="96" t="s">
        <v>159</v>
      </c>
      <c r="B16" s="119">
        <v>0</v>
      </c>
      <c r="C16" s="119">
        <v>0</v>
      </c>
      <c r="D16" s="120">
        <v>0</v>
      </c>
      <c r="E16" s="120">
        <v>-879</v>
      </c>
      <c r="F16" s="120">
        <v>879</v>
      </c>
      <c r="G16" s="101"/>
      <c r="H16" s="120">
        <v>4784</v>
      </c>
      <c r="I16" s="120">
        <v>1327</v>
      </c>
      <c r="J16" s="120">
        <v>1014</v>
      </c>
      <c r="K16" s="120">
        <v>1347</v>
      </c>
      <c r="L16" s="120">
        <v>1096</v>
      </c>
      <c r="M16" s="10"/>
      <c r="N16" s="10"/>
      <c r="O16" s="10"/>
      <c r="P16" s="10"/>
      <c r="Q16" s="10"/>
      <c r="R16" s="10"/>
      <c r="S16" s="10"/>
      <c r="T16" s="10"/>
      <c r="U16" s="10"/>
      <c r="V16" s="10"/>
      <c r="W16" s="10"/>
      <c r="X16" s="10"/>
      <c r="Y16" s="10"/>
      <c r="Z16" s="10"/>
    </row>
    <row r="17" spans="1:26" ht="12" customHeight="1">
      <c r="A17" s="79" t="s">
        <v>53</v>
      </c>
      <c r="B17" s="117">
        <v>0</v>
      </c>
      <c r="C17" s="117">
        <v>0</v>
      </c>
      <c r="D17" s="101">
        <v>0</v>
      </c>
      <c r="E17" s="101">
        <v>-22186</v>
      </c>
      <c r="F17" s="101">
        <v>22186</v>
      </c>
      <c r="G17" s="101"/>
      <c r="H17" s="101">
        <v>87995</v>
      </c>
      <c r="I17" s="101">
        <v>25862</v>
      </c>
      <c r="J17" s="101">
        <v>20004</v>
      </c>
      <c r="K17" s="101">
        <v>21562</v>
      </c>
      <c r="L17" s="101">
        <v>20567</v>
      </c>
      <c r="M17" s="10"/>
      <c r="N17" s="10"/>
      <c r="O17" s="10"/>
      <c r="P17" s="10"/>
      <c r="Q17" s="10"/>
      <c r="R17" s="10"/>
      <c r="S17" s="10"/>
      <c r="T17" s="10"/>
      <c r="U17" s="10"/>
      <c r="V17" s="10"/>
      <c r="W17" s="10"/>
      <c r="X17" s="10"/>
      <c r="Y17" s="10"/>
      <c r="Z17" s="10"/>
    </row>
    <row r="18" spans="1:26" ht="18" customHeight="1">
      <c r="A18" s="90" t="s">
        <v>66</v>
      </c>
      <c r="B18" s="117"/>
      <c r="C18" s="117"/>
      <c r="D18" s="101"/>
      <c r="E18" s="101"/>
      <c r="F18" s="101"/>
      <c r="G18" s="101"/>
      <c r="H18" s="101"/>
      <c r="I18" s="101"/>
      <c r="J18" s="101"/>
      <c r="K18" s="101"/>
      <c r="L18" s="101"/>
      <c r="M18" s="10"/>
      <c r="N18" s="10"/>
      <c r="O18" s="10"/>
      <c r="P18" s="10"/>
      <c r="Q18" s="10"/>
      <c r="R18" s="10"/>
      <c r="S18" s="10"/>
      <c r="T18" s="10"/>
      <c r="U18" s="10"/>
      <c r="V18" s="10"/>
      <c r="W18" s="10"/>
      <c r="X18" s="10"/>
      <c r="Y18" s="10"/>
      <c r="Z18" s="10"/>
    </row>
    <row r="19" spans="1:26" ht="12" customHeight="1">
      <c r="A19" s="79" t="s">
        <v>148</v>
      </c>
      <c r="B19" s="117">
        <v>0</v>
      </c>
      <c r="C19" s="117">
        <v>0</v>
      </c>
      <c r="D19" s="101">
        <v>0</v>
      </c>
      <c r="E19" s="101">
        <v>-526</v>
      </c>
      <c r="F19" s="101">
        <v>526</v>
      </c>
      <c r="G19" s="101"/>
      <c r="H19" s="101">
        <v>2431</v>
      </c>
      <c r="I19" s="101">
        <v>589</v>
      </c>
      <c r="J19" s="101">
        <v>545</v>
      </c>
      <c r="K19" s="101">
        <v>666</v>
      </c>
      <c r="L19" s="101">
        <v>631</v>
      </c>
      <c r="M19" s="10"/>
      <c r="N19" s="10"/>
      <c r="O19" s="10"/>
      <c r="P19" s="10"/>
      <c r="Q19" s="10"/>
      <c r="R19" s="10"/>
      <c r="S19" s="10"/>
      <c r="T19" s="10"/>
      <c r="U19" s="10"/>
      <c r="V19" s="10"/>
      <c r="W19" s="10"/>
      <c r="X19" s="10"/>
      <c r="Y19" s="10"/>
      <c r="Z19" s="10"/>
    </row>
    <row r="20" spans="1:26" ht="12" customHeight="1">
      <c r="A20" s="79" t="s">
        <v>149</v>
      </c>
      <c r="B20" s="117">
        <v>0</v>
      </c>
      <c r="C20" s="117">
        <v>0</v>
      </c>
      <c r="D20" s="101">
        <v>0</v>
      </c>
      <c r="E20" s="101">
        <v>-10</v>
      </c>
      <c r="F20" s="101">
        <v>10</v>
      </c>
      <c r="G20" s="101"/>
      <c r="H20" s="101">
        <v>81</v>
      </c>
      <c r="I20" s="101">
        <v>4</v>
      </c>
      <c r="J20" s="101">
        <v>21</v>
      </c>
      <c r="K20" s="101">
        <v>56</v>
      </c>
      <c r="L20" s="101">
        <v>0</v>
      </c>
      <c r="M20" s="10"/>
      <c r="N20" s="10"/>
      <c r="O20" s="10"/>
      <c r="P20" s="10"/>
      <c r="Q20" s="10"/>
      <c r="R20" s="10"/>
      <c r="S20" s="10"/>
      <c r="T20" s="10"/>
      <c r="U20" s="10"/>
      <c r="V20" s="10"/>
      <c r="W20" s="10"/>
      <c r="X20" s="10"/>
      <c r="Y20" s="10"/>
      <c r="Z20" s="10"/>
    </row>
    <row r="21" spans="1:26" ht="12" customHeight="1">
      <c r="A21" s="79" t="s">
        <v>160</v>
      </c>
      <c r="B21" s="117">
        <v>0</v>
      </c>
      <c r="C21" s="117">
        <v>0</v>
      </c>
      <c r="D21" s="101">
        <v>0</v>
      </c>
      <c r="E21" s="101">
        <v>-1012</v>
      </c>
      <c r="F21" s="101">
        <v>1012</v>
      </c>
      <c r="G21" s="101"/>
      <c r="H21" s="101">
        <v>3345</v>
      </c>
      <c r="I21" s="101">
        <v>885</v>
      </c>
      <c r="J21" s="101">
        <v>389</v>
      </c>
      <c r="K21" s="101">
        <v>1320</v>
      </c>
      <c r="L21" s="101">
        <v>751</v>
      </c>
      <c r="M21" s="10"/>
      <c r="N21" s="10"/>
      <c r="O21" s="10"/>
      <c r="P21" s="10"/>
      <c r="Q21" s="10"/>
      <c r="R21" s="10"/>
      <c r="S21" s="10"/>
      <c r="T21" s="10"/>
      <c r="U21" s="10"/>
      <c r="V21" s="10"/>
      <c r="W21" s="10"/>
      <c r="X21" s="10"/>
      <c r="Y21" s="10"/>
      <c r="Z21" s="10"/>
    </row>
    <row r="22" spans="1:26" ht="12" customHeight="1">
      <c r="A22" s="79" t="s">
        <v>10</v>
      </c>
      <c r="B22" s="117">
        <v>0</v>
      </c>
      <c r="C22" s="117">
        <v>0</v>
      </c>
      <c r="D22" s="101">
        <v>0</v>
      </c>
      <c r="E22" s="101">
        <v>-166</v>
      </c>
      <c r="F22" s="101">
        <v>166</v>
      </c>
      <c r="G22" s="101"/>
      <c r="H22" s="101">
        <v>1405</v>
      </c>
      <c r="I22" s="101">
        <v>215</v>
      </c>
      <c r="J22" s="101">
        <v>207</v>
      </c>
      <c r="K22" s="101">
        <v>103</v>
      </c>
      <c r="L22" s="101">
        <v>880</v>
      </c>
      <c r="M22" s="10"/>
      <c r="N22" s="10"/>
      <c r="O22" s="10"/>
      <c r="P22" s="10"/>
      <c r="Q22" s="10"/>
      <c r="R22" s="10"/>
      <c r="S22" s="10"/>
      <c r="T22" s="10"/>
      <c r="U22" s="10"/>
      <c r="V22" s="10"/>
      <c r="W22" s="10"/>
      <c r="X22" s="10"/>
      <c r="Y22" s="10"/>
      <c r="Z22" s="10"/>
    </row>
    <row r="23" spans="1:26" ht="12" customHeight="1">
      <c r="A23" s="96" t="s">
        <v>159</v>
      </c>
      <c r="B23" s="119">
        <v>0</v>
      </c>
      <c r="C23" s="119">
        <v>0</v>
      </c>
      <c r="D23" s="120">
        <v>0</v>
      </c>
      <c r="E23" s="120">
        <v>-200</v>
      </c>
      <c r="F23" s="120">
        <v>200</v>
      </c>
      <c r="G23" s="101"/>
      <c r="H23" s="120">
        <v>1444</v>
      </c>
      <c r="I23" s="120">
        <v>528</v>
      </c>
      <c r="J23" s="120">
        <v>231</v>
      </c>
      <c r="K23" s="120">
        <v>291</v>
      </c>
      <c r="L23" s="120">
        <v>394</v>
      </c>
      <c r="M23" s="10"/>
      <c r="N23" s="10"/>
      <c r="O23" s="10"/>
      <c r="P23" s="10"/>
      <c r="Q23" s="10"/>
      <c r="R23" s="10"/>
      <c r="S23" s="10"/>
      <c r="T23" s="10"/>
      <c r="U23" s="10"/>
      <c r="V23" s="10"/>
      <c r="W23" s="10"/>
      <c r="X23" s="10"/>
      <c r="Y23" s="10"/>
      <c r="Z23" s="10"/>
    </row>
    <row r="24" spans="1:26" ht="12" customHeight="1">
      <c r="A24" s="79" t="s">
        <v>53</v>
      </c>
      <c r="B24" s="117">
        <v>0</v>
      </c>
      <c r="C24" s="117">
        <v>0</v>
      </c>
      <c r="D24" s="101">
        <v>0</v>
      </c>
      <c r="E24" s="101">
        <v>-1914</v>
      </c>
      <c r="F24" s="101">
        <v>1914</v>
      </c>
      <c r="G24" s="101"/>
      <c r="H24" s="101">
        <v>8706</v>
      </c>
      <c r="I24" s="101">
        <v>2221</v>
      </c>
      <c r="J24" s="101">
        <v>1393</v>
      </c>
      <c r="K24" s="101">
        <v>2436</v>
      </c>
      <c r="L24" s="101">
        <v>2656</v>
      </c>
      <c r="M24" s="10"/>
      <c r="N24" s="10"/>
      <c r="O24" s="10"/>
      <c r="P24" s="10"/>
      <c r="Q24" s="10"/>
      <c r="R24" s="10"/>
      <c r="S24" s="10"/>
      <c r="T24" s="10"/>
      <c r="U24" s="10"/>
      <c r="V24" s="10"/>
      <c r="W24" s="10"/>
      <c r="X24" s="10"/>
      <c r="Y24" s="10"/>
      <c r="Z24" s="10"/>
    </row>
    <row r="25" spans="1:26" ht="18" customHeight="1">
      <c r="A25" s="90" t="s">
        <v>67</v>
      </c>
      <c r="B25" s="117"/>
      <c r="C25" s="117"/>
      <c r="D25" s="101"/>
      <c r="E25" s="101"/>
      <c r="F25" s="101"/>
      <c r="G25" s="101"/>
      <c r="H25" s="101"/>
      <c r="I25" s="101"/>
      <c r="J25" s="101"/>
      <c r="K25" s="101"/>
      <c r="L25" s="101"/>
      <c r="M25" s="10"/>
      <c r="N25" s="10"/>
      <c r="O25" s="10"/>
      <c r="P25" s="10"/>
      <c r="Q25" s="10"/>
      <c r="R25" s="10"/>
      <c r="S25" s="10"/>
      <c r="T25" s="10"/>
      <c r="U25" s="10"/>
      <c r="V25" s="10"/>
      <c r="W25" s="10"/>
      <c r="X25" s="10"/>
      <c r="Y25" s="10"/>
      <c r="Z25" s="10"/>
    </row>
    <row r="26" spans="1:26" ht="12" customHeight="1">
      <c r="A26" s="79" t="s">
        <v>148</v>
      </c>
      <c r="B26" s="117">
        <v>0</v>
      </c>
      <c r="C26" s="117">
        <v>0</v>
      </c>
      <c r="D26" s="101">
        <v>0</v>
      </c>
      <c r="E26" s="101">
        <v>-328</v>
      </c>
      <c r="F26" s="101">
        <v>328</v>
      </c>
      <c r="G26" s="101"/>
      <c r="H26" s="101">
        <v>2212</v>
      </c>
      <c r="I26" s="101">
        <v>561</v>
      </c>
      <c r="J26" s="101">
        <v>452</v>
      </c>
      <c r="K26" s="101">
        <v>672</v>
      </c>
      <c r="L26" s="101">
        <v>527</v>
      </c>
      <c r="M26" s="10"/>
      <c r="N26" s="10"/>
      <c r="O26" s="10"/>
      <c r="P26" s="10"/>
      <c r="Q26" s="10"/>
      <c r="R26" s="10"/>
      <c r="S26" s="10"/>
      <c r="T26" s="10"/>
      <c r="U26" s="10"/>
      <c r="V26" s="10"/>
      <c r="W26" s="10"/>
      <c r="X26" s="10"/>
      <c r="Y26" s="10"/>
      <c r="Z26" s="10"/>
    </row>
    <row r="27" spans="1:26" ht="12" customHeight="1">
      <c r="A27" s="79" t="s">
        <v>149</v>
      </c>
      <c r="B27" s="117">
        <v>0</v>
      </c>
      <c r="C27" s="117">
        <v>0</v>
      </c>
      <c r="D27" s="101">
        <v>0</v>
      </c>
      <c r="E27" s="101">
        <v>-15</v>
      </c>
      <c r="F27" s="101">
        <v>15</v>
      </c>
      <c r="G27" s="101"/>
      <c r="H27" s="101">
        <v>344</v>
      </c>
      <c r="I27" s="101">
        <v>31</v>
      </c>
      <c r="J27" s="101">
        <v>3</v>
      </c>
      <c r="K27" s="101">
        <v>61</v>
      </c>
      <c r="L27" s="101">
        <v>249</v>
      </c>
      <c r="M27" s="10"/>
      <c r="N27" s="10"/>
      <c r="O27" s="10"/>
      <c r="P27" s="10"/>
      <c r="Q27" s="10"/>
      <c r="R27" s="10"/>
      <c r="S27" s="10"/>
      <c r="T27" s="10"/>
      <c r="U27" s="10"/>
      <c r="V27" s="10"/>
      <c r="W27" s="10"/>
      <c r="X27" s="10"/>
      <c r="Y27" s="10"/>
      <c r="Z27" s="10"/>
    </row>
    <row r="28" spans="1:26" ht="12" customHeight="1">
      <c r="A28" s="79" t="s">
        <v>160</v>
      </c>
      <c r="B28" s="117">
        <v>0</v>
      </c>
      <c r="C28" s="117">
        <v>0</v>
      </c>
      <c r="D28" s="101">
        <v>0</v>
      </c>
      <c r="E28" s="101">
        <v>-626</v>
      </c>
      <c r="F28" s="101">
        <v>626</v>
      </c>
      <c r="G28" s="101"/>
      <c r="H28" s="101">
        <v>2805</v>
      </c>
      <c r="I28" s="101">
        <v>840</v>
      </c>
      <c r="J28" s="101">
        <v>613</v>
      </c>
      <c r="K28" s="101">
        <v>722</v>
      </c>
      <c r="L28" s="101">
        <v>630</v>
      </c>
      <c r="M28" s="10"/>
      <c r="N28" s="10"/>
      <c r="O28" s="10"/>
      <c r="P28" s="10"/>
      <c r="Q28" s="10"/>
      <c r="R28" s="10"/>
      <c r="S28" s="10"/>
      <c r="T28" s="10"/>
      <c r="U28" s="10"/>
      <c r="V28" s="10"/>
      <c r="W28" s="10"/>
      <c r="X28" s="10"/>
      <c r="Y28" s="10"/>
      <c r="Z28" s="10"/>
    </row>
    <row r="29" spans="1:26" ht="12" customHeight="1">
      <c r="A29" s="79" t="s">
        <v>10</v>
      </c>
      <c r="B29" s="117">
        <v>0</v>
      </c>
      <c r="C29" s="117">
        <v>0</v>
      </c>
      <c r="D29" s="101">
        <v>0</v>
      </c>
      <c r="E29" s="101">
        <v>-250</v>
      </c>
      <c r="F29" s="101">
        <v>250</v>
      </c>
      <c r="G29" s="101"/>
      <c r="H29" s="101">
        <v>2058</v>
      </c>
      <c r="I29" s="101">
        <v>304</v>
      </c>
      <c r="J29" s="101">
        <v>582</v>
      </c>
      <c r="K29" s="101">
        <v>742</v>
      </c>
      <c r="L29" s="101">
        <v>430</v>
      </c>
      <c r="M29" s="10"/>
      <c r="N29" s="10"/>
      <c r="O29" s="10"/>
      <c r="P29" s="10"/>
      <c r="Q29" s="10"/>
      <c r="R29" s="10"/>
      <c r="S29" s="10"/>
      <c r="T29" s="10"/>
      <c r="U29" s="10"/>
      <c r="V29" s="10"/>
      <c r="W29" s="10"/>
      <c r="X29" s="10"/>
      <c r="Y29" s="10"/>
      <c r="Z29" s="10"/>
    </row>
    <row r="30" spans="1:26" ht="12" customHeight="1">
      <c r="A30" s="96" t="s">
        <v>159</v>
      </c>
      <c r="B30" s="119">
        <v>0</v>
      </c>
      <c r="C30" s="119">
        <v>0</v>
      </c>
      <c r="D30" s="120">
        <v>0</v>
      </c>
      <c r="E30" s="120">
        <v>-171</v>
      </c>
      <c r="F30" s="120">
        <v>171</v>
      </c>
      <c r="G30" s="101"/>
      <c r="H30" s="120">
        <v>1063</v>
      </c>
      <c r="I30" s="120">
        <v>240</v>
      </c>
      <c r="J30" s="120">
        <v>207</v>
      </c>
      <c r="K30" s="120">
        <v>379</v>
      </c>
      <c r="L30" s="120">
        <v>237</v>
      </c>
      <c r="M30" s="10"/>
      <c r="N30" s="10"/>
      <c r="O30" s="10"/>
      <c r="P30" s="10"/>
      <c r="Q30" s="10"/>
      <c r="R30" s="10"/>
      <c r="S30" s="10"/>
      <c r="T30" s="10"/>
      <c r="U30" s="10"/>
      <c r="V30" s="10"/>
      <c r="W30" s="10"/>
      <c r="X30" s="10"/>
      <c r="Y30" s="10"/>
      <c r="Z30" s="10"/>
    </row>
    <row r="31" spans="1:26" ht="12" customHeight="1">
      <c r="A31" s="79" t="s">
        <v>53</v>
      </c>
      <c r="B31" s="117">
        <v>0</v>
      </c>
      <c r="C31" s="117">
        <v>0</v>
      </c>
      <c r="D31" s="101">
        <v>0</v>
      </c>
      <c r="E31" s="101">
        <v>-1390</v>
      </c>
      <c r="F31" s="101">
        <v>1390</v>
      </c>
      <c r="G31" s="101"/>
      <c r="H31" s="101">
        <v>8482</v>
      </c>
      <c r="I31" s="101">
        <v>1976</v>
      </c>
      <c r="J31" s="101">
        <v>1857</v>
      </c>
      <c r="K31" s="101">
        <v>2576</v>
      </c>
      <c r="L31" s="101">
        <v>2073</v>
      </c>
      <c r="M31" s="10"/>
      <c r="N31" s="10"/>
      <c r="O31" s="10"/>
      <c r="P31" s="10"/>
      <c r="Q31" s="10"/>
      <c r="R31" s="10"/>
      <c r="S31" s="10"/>
      <c r="T31" s="10"/>
      <c r="U31" s="10"/>
      <c r="V31" s="10"/>
      <c r="W31" s="10"/>
      <c r="X31" s="10"/>
      <c r="Y31" s="10"/>
      <c r="Z31" s="10"/>
    </row>
    <row r="32" spans="1:26" ht="18" customHeight="1">
      <c r="B32" s="79"/>
      <c r="C32" s="79"/>
      <c r="D32" s="101"/>
      <c r="E32" s="117"/>
      <c r="F32" s="273"/>
      <c r="G32" s="107"/>
      <c r="H32" s="130"/>
      <c r="I32" s="130"/>
      <c r="J32" s="130"/>
      <c r="K32" s="130"/>
      <c r="L32" s="130"/>
      <c r="M32" s="10"/>
      <c r="N32" s="10"/>
      <c r="O32" s="10"/>
      <c r="P32" s="10"/>
      <c r="Q32" s="10"/>
      <c r="R32" s="10"/>
      <c r="S32" s="10"/>
      <c r="T32" s="10"/>
      <c r="U32" s="10"/>
      <c r="V32" s="10"/>
      <c r="W32" s="10"/>
      <c r="X32" s="10"/>
      <c r="Y32" s="10"/>
      <c r="Z32" s="10"/>
    </row>
    <row r="33" spans="1:26" ht="2.1" customHeight="1">
      <c r="A33" s="564"/>
      <c r="B33" s="564"/>
      <c r="C33" s="564"/>
      <c r="D33" s="564"/>
      <c r="E33" s="564"/>
      <c r="F33" s="273"/>
      <c r="G33" s="107"/>
      <c r="H33" s="130"/>
      <c r="I33" s="159" t="s">
        <v>18</v>
      </c>
      <c r="J33" s="159"/>
      <c r="K33" s="159"/>
      <c r="L33" s="159"/>
      <c r="M33" s="10"/>
      <c r="N33" s="10"/>
      <c r="O33" s="10"/>
      <c r="P33" s="10"/>
      <c r="Q33" s="10"/>
      <c r="R33" s="10"/>
      <c r="S33" s="10"/>
      <c r="T33" s="10"/>
      <c r="U33" s="10"/>
      <c r="V33" s="10"/>
      <c r="W33" s="10"/>
      <c r="X33" s="10"/>
      <c r="Y33" s="10"/>
      <c r="Z33" s="10"/>
    </row>
    <row r="34" spans="1:26" ht="12" customHeight="1">
      <c r="A34" s="163" t="s">
        <v>68</v>
      </c>
      <c r="B34" s="79"/>
      <c r="C34" s="79"/>
      <c r="D34" s="79"/>
      <c r="E34" s="90"/>
      <c r="F34" s="161"/>
      <c r="H34" s="81"/>
      <c r="I34" s="152"/>
      <c r="J34" s="152"/>
      <c r="K34" s="152"/>
      <c r="L34" s="152"/>
    </row>
    <row r="35" spans="1:26" ht="12" customHeight="1">
      <c r="A35" s="66" t="s">
        <v>161</v>
      </c>
      <c r="B35" s="79"/>
      <c r="C35" s="79"/>
      <c r="D35" s="79"/>
      <c r="E35" s="90"/>
      <c r="F35" s="161"/>
      <c r="H35" s="81"/>
      <c r="I35" s="152"/>
      <c r="J35" s="152"/>
      <c r="K35" s="152"/>
      <c r="L35" s="152"/>
    </row>
    <row r="36" spans="1:26">
      <c r="B36" s="79"/>
      <c r="C36" s="79"/>
      <c r="D36" s="79"/>
      <c r="E36" s="90"/>
      <c r="F36" s="161"/>
      <c r="H36" s="81"/>
      <c r="I36" s="152"/>
      <c r="J36" s="152"/>
      <c r="K36" s="152"/>
      <c r="L36" s="152"/>
    </row>
    <row r="37" spans="1:26">
      <c r="B37" s="79"/>
      <c r="C37" s="79"/>
      <c r="D37" s="79"/>
      <c r="E37" s="90"/>
      <c r="F37" s="161"/>
      <c r="H37" s="81"/>
      <c r="I37" s="152"/>
      <c r="J37" s="152"/>
      <c r="K37" s="152"/>
      <c r="L37" s="152"/>
    </row>
    <row r="38" spans="1:26">
      <c r="B38" s="79"/>
      <c r="C38" s="79"/>
      <c r="D38" s="79"/>
      <c r="E38" s="90"/>
      <c r="F38" s="161"/>
      <c r="H38" s="81"/>
      <c r="I38" s="152"/>
      <c r="J38" s="152"/>
      <c r="K38" s="152"/>
      <c r="L38" s="152"/>
    </row>
    <row r="39" spans="1:26" ht="13.5" customHeight="1">
      <c r="B39" s="79"/>
      <c r="C39" s="79"/>
      <c r="D39" s="79"/>
      <c r="E39" s="90"/>
      <c r="F39" s="161"/>
      <c r="H39" s="81"/>
      <c r="I39" s="152"/>
      <c r="J39" s="152"/>
      <c r="K39" s="152"/>
      <c r="L39" s="152"/>
    </row>
    <row r="40" spans="1:26" ht="12.75" customHeight="1">
      <c r="B40" s="79"/>
      <c r="C40" s="79"/>
      <c r="D40" s="79"/>
      <c r="E40" s="90"/>
      <c r="F40" s="161"/>
      <c r="H40" s="81"/>
      <c r="I40" s="152"/>
      <c r="J40" s="152"/>
      <c r="K40" s="152"/>
      <c r="L40" s="152"/>
    </row>
    <row r="41" spans="1:26">
      <c r="B41" s="79"/>
      <c r="C41" s="79"/>
      <c r="D41" s="79"/>
      <c r="E41" s="90"/>
      <c r="F41" s="161"/>
      <c r="H41" s="81"/>
      <c r="I41" s="152"/>
      <c r="J41" s="152"/>
      <c r="K41" s="152"/>
      <c r="L41" s="152"/>
    </row>
    <row r="42" spans="1:26">
      <c r="B42" s="79"/>
      <c r="C42" s="79"/>
      <c r="D42" s="79"/>
      <c r="E42" s="90"/>
      <c r="F42" s="161"/>
      <c r="H42" s="81"/>
      <c r="I42" s="152"/>
      <c r="J42" s="128"/>
      <c r="K42" s="128"/>
      <c r="L42" s="128"/>
    </row>
    <row r="43" spans="1:26">
      <c r="B43" s="79"/>
      <c r="C43" s="79"/>
      <c r="D43" s="79"/>
      <c r="E43" s="90"/>
      <c r="F43" s="161"/>
      <c r="H43" s="81"/>
      <c r="J43" s="128"/>
      <c r="K43" s="128"/>
      <c r="L43" s="128"/>
    </row>
    <row r="44" spans="1:26">
      <c r="B44" s="79"/>
      <c r="C44" s="79"/>
      <c r="D44" s="79"/>
      <c r="E44" s="90"/>
      <c r="F44" s="161"/>
      <c r="H44" s="81"/>
      <c r="J44" s="128"/>
      <c r="K44" s="128"/>
      <c r="L44" s="128"/>
    </row>
    <row r="45" spans="1:26">
      <c r="B45" s="79"/>
      <c r="C45" s="79"/>
      <c r="D45" s="79"/>
      <c r="E45" s="90"/>
      <c r="F45" s="161"/>
      <c r="H45" s="81"/>
      <c r="I45" s="161"/>
      <c r="J45" s="128"/>
      <c r="K45" s="128"/>
      <c r="L45" s="128"/>
    </row>
    <row r="46" spans="1:26">
      <c r="B46" s="79"/>
      <c r="C46" s="79"/>
      <c r="D46" s="79"/>
      <c r="E46" s="90"/>
      <c r="F46" s="161"/>
      <c r="H46" s="81"/>
      <c r="I46" s="161"/>
      <c r="J46" s="128"/>
      <c r="K46" s="128"/>
      <c r="L46" s="128"/>
    </row>
    <row r="47" spans="1:26">
      <c r="B47" s="79"/>
      <c r="C47" s="79"/>
      <c r="D47" s="79"/>
      <c r="E47" s="90"/>
      <c r="F47" s="161"/>
      <c r="H47" s="81"/>
      <c r="I47" s="161"/>
      <c r="J47" s="128"/>
      <c r="K47" s="128"/>
      <c r="L47" s="128"/>
    </row>
    <row r="48" spans="1:26">
      <c r="B48" s="79"/>
      <c r="C48" s="79"/>
      <c r="D48" s="79"/>
      <c r="E48" s="90"/>
      <c r="F48" s="161"/>
      <c r="H48" s="81"/>
      <c r="I48" s="161"/>
      <c r="J48" s="128"/>
      <c r="K48" s="128"/>
      <c r="L48" s="128"/>
    </row>
    <row r="49" spans="2:12" ht="13.5" customHeight="1">
      <c r="B49" s="79"/>
      <c r="C49" s="79"/>
      <c r="D49" s="79"/>
      <c r="E49" s="90"/>
      <c r="F49" s="161"/>
      <c r="H49" s="81"/>
      <c r="I49" s="161"/>
      <c r="J49" s="128"/>
      <c r="K49" s="128"/>
      <c r="L49" s="128"/>
    </row>
    <row r="50" spans="2:12" ht="21" customHeight="1">
      <c r="B50" s="79"/>
      <c r="C50" s="79"/>
      <c r="D50" s="79"/>
      <c r="E50" s="90"/>
      <c r="F50" s="161"/>
      <c r="H50" s="81"/>
      <c r="I50" s="161"/>
      <c r="J50" s="128"/>
      <c r="K50" s="128"/>
      <c r="L50" s="128"/>
    </row>
    <row r="51" spans="2:12">
      <c r="B51" s="79"/>
      <c r="C51" s="79"/>
      <c r="D51" s="79"/>
      <c r="E51" s="90"/>
      <c r="F51" s="161"/>
      <c r="H51" s="81"/>
      <c r="I51" s="161"/>
      <c r="J51" s="128"/>
      <c r="K51" s="128"/>
      <c r="L51" s="128"/>
    </row>
    <row r="52" spans="2:12">
      <c r="B52" s="79"/>
      <c r="C52" s="79"/>
      <c r="D52" s="79"/>
      <c r="E52" s="90"/>
      <c r="F52" s="161"/>
      <c r="H52" s="81"/>
      <c r="I52" s="161"/>
      <c r="J52" s="128"/>
      <c r="K52" s="128"/>
      <c r="L52" s="128"/>
    </row>
    <row r="53" spans="2:12">
      <c r="B53" s="79"/>
      <c r="C53" s="79"/>
      <c r="D53" s="79"/>
      <c r="E53" s="90"/>
      <c r="F53" s="161"/>
      <c r="H53" s="81"/>
      <c r="I53" s="161"/>
      <c r="J53" s="128"/>
      <c r="K53" s="128"/>
      <c r="L53" s="128"/>
    </row>
    <row r="54" spans="2:12">
      <c r="B54" s="79"/>
      <c r="C54" s="79"/>
      <c r="D54" s="79"/>
      <c r="E54" s="90"/>
      <c r="F54" s="161"/>
      <c r="H54" s="81"/>
      <c r="I54" s="161"/>
      <c r="J54" s="128"/>
      <c r="K54" s="128"/>
      <c r="L54" s="128"/>
    </row>
    <row r="55" spans="2:12">
      <c r="B55" s="79"/>
      <c r="C55" s="79"/>
      <c r="D55" s="79"/>
      <c r="E55" s="90"/>
      <c r="F55" s="161"/>
      <c r="H55" s="81"/>
      <c r="I55" s="161"/>
      <c r="J55" s="128"/>
      <c r="K55" s="128"/>
      <c r="L55" s="128"/>
    </row>
    <row r="56" spans="2:12">
      <c r="B56" s="79"/>
      <c r="C56" s="79"/>
      <c r="D56" s="79"/>
      <c r="E56" s="90"/>
      <c r="F56" s="161"/>
      <c r="H56" s="81"/>
      <c r="I56" s="161"/>
      <c r="J56" s="128"/>
      <c r="K56" s="128"/>
      <c r="L56" s="128"/>
    </row>
    <row r="57" spans="2:12">
      <c r="B57" s="79"/>
      <c r="C57" s="79"/>
      <c r="D57" s="79"/>
      <c r="E57" s="90"/>
      <c r="F57" s="161"/>
      <c r="H57" s="81"/>
      <c r="I57" s="161"/>
      <c r="J57" s="128"/>
      <c r="K57" s="128"/>
      <c r="L57" s="128"/>
    </row>
    <row r="58" spans="2:12">
      <c r="B58" s="79"/>
      <c r="C58" s="79"/>
      <c r="D58" s="79"/>
      <c r="E58" s="90"/>
      <c r="F58" s="161"/>
      <c r="H58" s="81"/>
      <c r="I58" s="161"/>
      <c r="J58" s="128"/>
      <c r="K58" s="128"/>
      <c r="L58" s="128"/>
    </row>
    <row r="59" spans="2:12">
      <c r="B59" s="79"/>
      <c r="C59" s="79"/>
      <c r="D59" s="79"/>
      <c r="E59" s="90"/>
      <c r="F59" s="161"/>
      <c r="H59" s="81"/>
      <c r="I59" s="161"/>
      <c r="J59" s="128"/>
      <c r="K59" s="128"/>
      <c r="L59" s="128"/>
    </row>
    <row r="60" spans="2:12">
      <c r="B60" s="79"/>
      <c r="C60" s="79"/>
      <c r="D60" s="79"/>
      <c r="E60" s="90"/>
      <c r="F60" s="161"/>
      <c r="H60" s="81"/>
      <c r="I60" s="161"/>
      <c r="J60" s="128"/>
      <c r="K60" s="128"/>
      <c r="L60" s="128"/>
    </row>
    <row r="61" spans="2:12">
      <c r="B61" s="79"/>
      <c r="C61" s="79"/>
      <c r="D61" s="79"/>
      <c r="E61" s="90"/>
      <c r="F61" s="161"/>
      <c r="H61" s="81"/>
      <c r="I61" s="161"/>
      <c r="J61" s="128"/>
      <c r="K61" s="128"/>
      <c r="L61" s="128"/>
    </row>
    <row r="62" spans="2:12">
      <c r="B62" s="79"/>
      <c r="C62" s="79"/>
      <c r="D62" s="79"/>
      <c r="E62" s="90"/>
      <c r="F62" s="161"/>
      <c r="H62" s="81"/>
      <c r="I62" s="161"/>
      <c r="J62" s="128"/>
      <c r="K62" s="128"/>
      <c r="L62" s="128"/>
    </row>
    <row r="63" spans="2:12">
      <c r="B63" s="79"/>
      <c r="C63" s="79"/>
      <c r="D63" s="79"/>
      <c r="E63" s="90"/>
      <c r="F63" s="161"/>
      <c r="H63" s="81"/>
      <c r="I63" s="161"/>
      <c r="J63" s="161"/>
      <c r="K63" s="160"/>
      <c r="L63" s="160"/>
    </row>
    <row r="64" spans="2:12">
      <c r="B64" s="79"/>
      <c r="C64" s="79"/>
      <c r="D64" s="79"/>
      <c r="E64" s="90"/>
      <c r="F64" s="152"/>
      <c r="H64" s="117"/>
      <c r="I64" s="152"/>
      <c r="J64" s="152"/>
      <c r="K64" s="151"/>
      <c r="L64" s="151"/>
    </row>
    <row r="65" spans="2:12">
      <c r="B65" s="79"/>
      <c r="C65" s="79"/>
      <c r="D65" s="79"/>
      <c r="E65" s="90"/>
      <c r="F65" s="152"/>
      <c r="H65" s="117"/>
      <c r="I65" s="152"/>
      <c r="J65" s="152"/>
      <c r="K65" s="151"/>
      <c r="L65" s="151"/>
    </row>
    <row r="66" spans="2:12">
      <c r="B66" s="79"/>
      <c r="C66" s="79"/>
      <c r="D66" s="79"/>
      <c r="E66" s="90"/>
      <c r="F66" s="152"/>
      <c r="H66" s="117"/>
      <c r="I66" s="152"/>
      <c r="J66" s="152"/>
      <c r="K66" s="151"/>
      <c r="L66" s="151"/>
    </row>
    <row r="67" spans="2:12">
      <c r="B67" s="79"/>
      <c r="C67" s="79"/>
      <c r="D67" s="79"/>
      <c r="E67" s="90"/>
      <c r="F67" s="152"/>
      <c r="H67" s="117"/>
      <c r="I67" s="152"/>
      <c r="J67" s="152"/>
      <c r="K67" s="151"/>
      <c r="L67" s="151"/>
    </row>
    <row r="68" spans="2:12">
      <c r="B68" s="79"/>
      <c r="C68" s="79"/>
      <c r="D68" s="79"/>
      <c r="E68" s="90"/>
      <c r="F68" s="152"/>
      <c r="H68" s="117"/>
      <c r="I68" s="152"/>
      <c r="J68" s="152"/>
      <c r="K68" s="151"/>
      <c r="L68" s="151"/>
    </row>
    <row r="69" spans="2:12">
      <c r="B69" s="79"/>
      <c r="C69" s="79"/>
      <c r="D69" s="79"/>
      <c r="E69" s="90"/>
      <c r="F69" s="152"/>
      <c r="H69" s="117"/>
      <c r="I69" s="152"/>
      <c r="J69" s="152"/>
      <c r="K69" s="151"/>
      <c r="L69" s="151"/>
    </row>
    <row r="70" spans="2:12">
      <c r="B70" s="79"/>
      <c r="C70" s="79"/>
      <c r="D70" s="79"/>
      <c r="E70" s="90"/>
      <c r="F70" s="152"/>
      <c r="H70" s="117"/>
      <c r="I70" s="152"/>
      <c r="J70" s="152"/>
      <c r="K70" s="151"/>
      <c r="L70" s="151"/>
    </row>
    <row r="71" spans="2:12">
      <c r="B71" s="79"/>
      <c r="C71" s="79"/>
      <c r="D71" s="79"/>
      <c r="E71" s="90"/>
      <c r="F71" s="152"/>
      <c r="H71" s="117"/>
      <c r="I71" s="152"/>
      <c r="J71" s="152"/>
      <c r="K71" s="151"/>
      <c r="L71" s="151"/>
    </row>
    <row r="72" spans="2:12">
      <c r="B72" s="79"/>
      <c r="C72" s="79"/>
      <c r="D72" s="79"/>
      <c r="E72" s="90"/>
      <c r="F72" s="152"/>
      <c r="H72" s="117"/>
      <c r="I72" s="152"/>
      <c r="J72" s="152"/>
      <c r="K72" s="151"/>
      <c r="L72" s="151"/>
    </row>
    <row r="73" spans="2:12">
      <c r="B73" s="79"/>
      <c r="C73" s="79"/>
      <c r="D73" s="79"/>
      <c r="E73" s="90"/>
      <c r="F73" s="152"/>
      <c r="H73" s="117"/>
      <c r="I73" s="152"/>
      <c r="J73" s="152"/>
      <c r="K73" s="151"/>
      <c r="L73" s="151"/>
    </row>
    <row r="74" spans="2:12">
      <c r="B74" s="79"/>
      <c r="C74" s="79"/>
      <c r="D74" s="79"/>
      <c r="E74" s="90"/>
      <c r="F74" s="152"/>
      <c r="H74" s="117"/>
      <c r="I74" s="152"/>
      <c r="J74" s="152"/>
      <c r="K74" s="151"/>
      <c r="L74" s="151"/>
    </row>
    <row r="75" spans="2:12">
      <c r="B75" s="79"/>
      <c r="C75" s="79"/>
      <c r="D75" s="79"/>
      <c r="E75" s="90"/>
      <c r="F75" s="152"/>
      <c r="H75" s="117"/>
      <c r="I75" s="152"/>
      <c r="J75" s="152"/>
      <c r="K75" s="151"/>
      <c r="L75" s="151"/>
    </row>
    <row r="76" spans="2:12">
      <c r="B76" s="79"/>
      <c r="C76" s="79"/>
      <c r="D76" s="79"/>
      <c r="E76" s="90"/>
      <c r="F76" s="152"/>
      <c r="H76" s="117"/>
      <c r="I76" s="152"/>
      <c r="J76" s="152"/>
      <c r="K76" s="151"/>
      <c r="L76" s="151"/>
    </row>
    <row r="77" spans="2:12">
      <c r="B77" s="79"/>
      <c r="C77" s="79"/>
      <c r="D77" s="79"/>
      <c r="E77" s="90"/>
      <c r="F77" s="152"/>
      <c r="H77" s="117"/>
      <c r="I77" s="152"/>
      <c r="J77" s="152"/>
      <c r="K77" s="151"/>
      <c r="L77" s="151"/>
    </row>
    <row r="78" spans="2:12">
      <c r="B78" s="79"/>
      <c r="C78" s="79"/>
      <c r="D78" s="79"/>
      <c r="E78" s="90"/>
      <c r="F78" s="152"/>
      <c r="H78" s="117"/>
      <c r="I78" s="152"/>
      <c r="J78" s="152"/>
      <c r="K78" s="151"/>
      <c r="L78" s="151"/>
    </row>
    <row r="79" spans="2:12">
      <c r="B79" s="79"/>
      <c r="C79" s="79"/>
      <c r="D79" s="79"/>
      <c r="E79" s="90"/>
      <c r="F79" s="152"/>
      <c r="H79" s="117"/>
      <c r="I79" s="152"/>
      <c r="J79" s="152"/>
      <c r="K79" s="151"/>
      <c r="L79" s="151"/>
    </row>
    <row r="80" spans="2:12">
      <c r="B80" s="79"/>
      <c r="C80" s="79"/>
      <c r="D80" s="79"/>
      <c r="E80" s="90"/>
      <c r="F80" s="152"/>
      <c r="H80" s="117"/>
      <c r="I80" s="152"/>
      <c r="J80" s="152"/>
      <c r="K80" s="151"/>
      <c r="L80" s="151"/>
    </row>
    <row r="81" spans="2:12">
      <c r="B81" s="79"/>
      <c r="C81" s="79"/>
      <c r="D81" s="79"/>
      <c r="E81" s="90"/>
      <c r="F81" s="152"/>
      <c r="H81" s="117"/>
      <c r="I81" s="152"/>
      <c r="J81" s="152"/>
      <c r="K81" s="151"/>
      <c r="L81" s="151"/>
    </row>
    <row r="82" spans="2:12">
      <c r="B82" s="79"/>
      <c r="C82" s="79"/>
      <c r="D82" s="79"/>
      <c r="E82" s="90"/>
      <c r="F82" s="152"/>
      <c r="H82" s="117"/>
      <c r="I82" s="152"/>
      <c r="J82" s="152"/>
      <c r="K82" s="151"/>
      <c r="L82" s="151"/>
    </row>
    <row r="83" spans="2:12">
      <c r="B83" s="79"/>
      <c r="C83" s="79"/>
      <c r="D83" s="79"/>
      <c r="E83" s="90"/>
      <c r="F83" s="152"/>
      <c r="H83" s="117"/>
      <c r="I83" s="152"/>
      <c r="J83" s="152"/>
      <c r="K83" s="151"/>
      <c r="L83" s="151"/>
    </row>
    <row r="84" spans="2:12">
      <c r="B84" s="79"/>
      <c r="C84" s="79"/>
      <c r="D84" s="79"/>
      <c r="E84" s="90"/>
      <c r="F84" s="152"/>
      <c r="H84" s="117"/>
      <c r="I84" s="152"/>
      <c r="J84" s="152"/>
      <c r="K84" s="151"/>
      <c r="L84" s="151"/>
    </row>
    <row r="85" spans="2:12">
      <c r="B85" s="79"/>
      <c r="C85" s="79"/>
      <c r="D85" s="79"/>
      <c r="E85" s="90"/>
      <c r="F85" s="152"/>
      <c r="H85" s="117"/>
      <c r="I85" s="152"/>
      <c r="J85" s="152"/>
      <c r="K85" s="151"/>
      <c r="L85" s="151"/>
    </row>
    <row r="86" spans="2:12">
      <c r="B86" s="79"/>
      <c r="C86" s="79"/>
      <c r="D86" s="79"/>
      <c r="E86" s="90"/>
      <c r="F86" s="152"/>
      <c r="H86" s="117"/>
      <c r="I86" s="152"/>
      <c r="J86" s="152"/>
      <c r="K86" s="151"/>
      <c r="L86" s="151"/>
    </row>
    <row r="87" spans="2:12">
      <c r="B87" s="79"/>
      <c r="C87" s="79"/>
      <c r="D87" s="79"/>
      <c r="E87" s="90"/>
      <c r="F87" s="152"/>
      <c r="H87" s="117"/>
      <c r="I87" s="152"/>
      <c r="J87" s="152"/>
      <c r="K87" s="151"/>
      <c r="L87" s="151"/>
    </row>
    <row r="88" spans="2:12">
      <c r="B88" s="79"/>
      <c r="C88" s="79"/>
      <c r="D88" s="79"/>
      <c r="E88" s="90"/>
      <c r="F88" s="152"/>
      <c r="H88" s="117"/>
      <c r="I88" s="152"/>
      <c r="J88" s="152"/>
      <c r="K88" s="151"/>
      <c r="L88" s="151"/>
    </row>
    <row r="89" spans="2:12">
      <c r="B89" s="79"/>
      <c r="C89" s="79"/>
      <c r="D89" s="79"/>
      <c r="E89" s="90"/>
      <c r="F89" s="152"/>
      <c r="H89" s="117"/>
      <c r="I89" s="152"/>
      <c r="J89" s="152"/>
      <c r="K89" s="151"/>
      <c r="L89" s="151"/>
    </row>
    <row r="90" spans="2:12">
      <c r="B90" s="79"/>
      <c r="C90" s="79"/>
      <c r="D90" s="79"/>
      <c r="E90" s="90"/>
      <c r="F90" s="152"/>
      <c r="H90" s="117"/>
      <c r="I90" s="152"/>
      <c r="J90" s="152"/>
      <c r="K90" s="151"/>
      <c r="L90" s="151"/>
    </row>
    <row r="91" spans="2:12">
      <c r="B91" s="79"/>
      <c r="C91" s="79"/>
      <c r="D91" s="79"/>
      <c r="E91" s="90"/>
      <c r="F91" s="152"/>
      <c r="H91" s="117"/>
      <c r="I91" s="152"/>
      <c r="J91" s="152"/>
      <c r="K91" s="151"/>
      <c r="L91" s="151"/>
    </row>
    <row r="92" spans="2:12">
      <c r="B92" s="79"/>
      <c r="C92" s="79"/>
      <c r="D92" s="79"/>
      <c r="E92" s="90"/>
      <c r="F92" s="152"/>
      <c r="H92" s="117"/>
      <c r="I92" s="152"/>
      <c r="J92" s="152"/>
      <c r="K92" s="151"/>
      <c r="L92" s="151"/>
    </row>
    <row r="93" spans="2:12">
      <c r="B93" s="79"/>
      <c r="C93" s="79"/>
      <c r="D93" s="79"/>
      <c r="E93" s="90"/>
      <c r="F93" s="152"/>
      <c r="H93" s="117"/>
      <c r="I93" s="152"/>
      <c r="J93" s="152"/>
      <c r="K93" s="151"/>
      <c r="L93" s="151"/>
    </row>
    <row r="94" spans="2:12">
      <c r="B94" s="79"/>
      <c r="C94" s="79"/>
      <c r="D94" s="79"/>
      <c r="E94" s="90"/>
      <c r="F94" s="152"/>
      <c r="H94" s="117"/>
      <c r="I94" s="152"/>
      <c r="J94" s="152"/>
      <c r="K94" s="151"/>
      <c r="L94" s="151"/>
    </row>
    <row r="95" spans="2:12">
      <c r="B95" s="79"/>
      <c r="C95" s="79"/>
      <c r="D95" s="79"/>
      <c r="E95" s="90"/>
      <c r="F95" s="152"/>
      <c r="H95" s="117"/>
      <c r="I95" s="152"/>
      <c r="J95" s="152"/>
      <c r="K95" s="151"/>
      <c r="L95" s="151"/>
    </row>
    <row r="96" spans="2:12">
      <c r="B96" s="79"/>
      <c r="C96" s="79"/>
      <c r="D96" s="79"/>
      <c r="E96" s="90"/>
      <c r="F96" s="152"/>
      <c r="H96" s="117"/>
      <c r="I96" s="152"/>
      <c r="J96" s="152"/>
      <c r="K96" s="151"/>
      <c r="L96" s="151"/>
    </row>
    <row r="97" spans="2:12">
      <c r="B97" s="79"/>
      <c r="C97" s="79"/>
      <c r="D97" s="79"/>
      <c r="E97" s="90"/>
      <c r="F97" s="152"/>
      <c r="H97" s="117"/>
      <c r="I97" s="152"/>
      <c r="J97" s="152"/>
      <c r="K97" s="151"/>
      <c r="L97" s="151"/>
    </row>
    <row r="98" spans="2:12">
      <c r="B98" s="79"/>
      <c r="C98" s="79"/>
      <c r="D98" s="79"/>
      <c r="E98" s="90"/>
      <c r="F98" s="152"/>
      <c r="H98" s="117"/>
      <c r="I98" s="152"/>
      <c r="J98" s="152"/>
      <c r="K98" s="151"/>
      <c r="L98" s="151"/>
    </row>
    <row r="99" spans="2:12">
      <c r="B99" s="79"/>
      <c r="C99" s="79"/>
      <c r="D99" s="79"/>
      <c r="E99" s="90"/>
      <c r="F99" s="152"/>
      <c r="H99" s="117"/>
      <c r="I99" s="152"/>
      <c r="J99" s="152"/>
      <c r="K99" s="151"/>
      <c r="L99" s="151"/>
    </row>
    <row r="100" spans="2:12">
      <c r="B100" s="79"/>
      <c r="C100" s="79"/>
      <c r="D100" s="79"/>
      <c r="E100" s="90"/>
      <c r="F100" s="152"/>
      <c r="H100" s="117"/>
      <c r="I100" s="152"/>
      <c r="J100" s="152"/>
      <c r="K100" s="151"/>
      <c r="L100" s="151"/>
    </row>
    <row r="101" spans="2:12">
      <c r="B101" s="79"/>
      <c r="C101" s="79"/>
      <c r="D101" s="79"/>
      <c r="E101" s="90"/>
      <c r="F101" s="152"/>
      <c r="H101" s="117"/>
      <c r="I101" s="152"/>
      <c r="J101" s="152"/>
      <c r="K101" s="151"/>
      <c r="L101" s="151"/>
    </row>
    <row r="102" spans="2:12">
      <c r="B102" s="79"/>
      <c r="C102" s="79"/>
      <c r="D102" s="79"/>
      <c r="E102" s="90"/>
      <c r="F102" s="152"/>
      <c r="H102" s="117"/>
      <c r="I102" s="152"/>
      <c r="J102" s="152"/>
      <c r="K102" s="151"/>
      <c r="L102" s="151"/>
    </row>
    <row r="103" spans="2:12">
      <c r="B103" s="79"/>
      <c r="C103" s="79"/>
      <c r="D103" s="79"/>
      <c r="E103" s="90"/>
      <c r="F103" s="152"/>
      <c r="H103" s="117"/>
      <c r="I103" s="152"/>
      <c r="J103" s="152"/>
      <c r="K103" s="151"/>
      <c r="L103" s="151"/>
    </row>
    <row r="104" spans="2:12">
      <c r="B104" s="79"/>
      <c r="C104" s="79"/>
      <c r="D104" s="79"/>
      <c r="E104" s="90"/>
      <c r="F104" s="152"/>
      <c r="H104" s="117"/>
      <c r="I104" s="152"/>
      <c r="J104" s="152"/>
      <c r="K104" s="151"/>
      <c r="L104" s="151"/>
    </row>
    <row r="105" spans="2:12">
      <c r="B105" s="79"/>
      <c r="C105" s="79"/>
      <c r="D105" s="79"/>
      <c r="E105" s="90"/>
      <c r="F105" s="152"/>
      <c r="H105" s="117"/>
      <c r="I105" s="152"/>
      <c r="J105" s="152"/>
      <c r="K105" s="151"/>
      <c r="L105" s="151"/>
    </row>
    <row r="106" spans="2:12">
      <c r="B106" s="79"/>
      <c r="C106" s="79"/>
      <c r="D106" s="79"/>
      <c r="E106" s="90"/>
      <c r="F106" s="152"/>
      <c r="H106" s="117"/>
      <c r="I106" s="152"/>
      <c r="J106" s="152"/>
      <c r="K106" s="151"/>
      <c r="L106" s="151"/>
    </row>
    <row r="107" spans="2:12">
      <c r="B107" s="79"/>
      <c r="C107" s="79"/>
      <c r="D107" s="79"/>
      <c r="E107" s="90"/>
      <c r="F107" s="152"/>
      <c r="H107" s="117"/>
      <c r="I107" s="152"/>
      <c r="J107" s="152"/>
      <c r="K107" s="151"/>
      <c r="L107" s="151"/>
    </row>
    <row r="108" spans="2:12">
      <c r="B108" s="79"/>
      <c r="C108" s="79"/>
      <c r="D108" s="79"/>
      <c r="E108" s="90"/>
      <c r="F108" s="152"/>
      <c r="H108" s="117"/>
      <c r="I108" s="152"/>
      <c r="J108" s="152"/>
      <c r="K108" s="151"/>
      <c r="L108" s="151"/>
    </row>
    <row r="109" spans="2:12">
      <c r="B109" s="79"/>
      <c r="C109" s="79"/>
      <c r="D109" s="79"/>
      <c r="E109" s="90"/>
      <c r="F109" s="152"/>
      <c r="H109" s="117"/>
      <c r="I109" s="152"/>
      <c r="J109" s="152"/>
      <c r="K109" s="151"/>
      <c r="L109" s="151"/>
    </row>
    <row r="110" spans="2:12">
      <c r="B110" s="79"/>
      <c r="C110" s="79"/>
      <c r="D110" s="79"/>
      <c r="E110" s="90"/>
      <c r="F110" s="152"/>
      <c r="H110" s="117"/>
      <c r="I110" s="152"/>
      <c r="J110" s="152"/>
      <c r="K110" s="151"/>
      <c r="L110" s="151"/>
    </row>
    <row r="111" spans="2:12">
      <c r="B111" s="79"/>
      <c r="C111" s="79"/>
      <c r="D111" s="79"/>
      <c r="E111" s="90"/>
      <c r="F111" s="152"/>
      <c r="H111" s="117"/>
      <c r="I111" s="152"/>
      <c r="J111" s="152"/>
      <c r="K111" s="151"/>
      <c r="L111" s="151"/>
    </row>
    <row r="112" spans="2:12">
      <c r="B112" s="79"/>
      <c r="C112" s="79"/>
      <c r="D112" s="79"/>
      <c r="E112" s="90"/>
      <c r="F112" s="152"/>
      <c r="H112" s="117"/>
      <c r="I112" s="152"/>
      <c r="J112" s="152"/>
      <c r="K112" s="151"/>
      <c r="L112" s="151"/>
    </row>
    <row r="113" spans="2:12">
      <c r="B113" s="79"/>
      <c r="C113" s="79"/>
      <c r="D113" s="79"/>
      <c r="E113" s="90"/>
      <c r="F113" s="152"/>
      <c r="H113" s="117"/>
      <c r="I113" s="152"/>
      <c r="J113" s="152"/>
      <c r="K113" s="151"/>
      <c r="L113" s="151"/>
    </row>
    <row r="114" spans="2:12">
      <c r="B114" s="79"/>
      <c r="C114" s="79"/>
      <c r="D114" s="79"/>
      <c r="E114" s="90"/>
      <c r="F114" s="152"/>
      <c r="H114" s="117"/>
      <c r="I114" s="152"/>
      <c r="J114" s="152"/>
      <c r="K114" s="151"/>
      <c r="L114" s="151"/>
    </row>
    <row r="115" spans="2:12">
      <c r="B115" s="79"/>
      <c r="C115" s="79"/>
      <c r="D115" s="79"/>
      <c r="E115" s="90"/>
      <c r="F115" s="152"/>
      <c r="H115" s="117"/>
      <c r="I115" s="152"/>
      <c r="J115" s="152"/>
      <c r="K115" s="151"/>
      <c r="L115" s="151"/>
    </row>
    <row r="116" spans="2:12">
      <c r="B116" s="79"/>
      <c r="C116" s="79"/>
      <c r="D116" s="79"/>
      <c r="E116" s="90"/>
      <c r="F116" s="152"/>
      <c r="H116" s="117"/>
      <c r="I116" s="152"/>
      <c r="J116" s="152"/>
      <c r="K116" s="151"/>
      <c r="L116" s="151"/>
    </row>
    <row r="117" spans="2:12">
      <c r="B117" s="79"/>
      <c r="C117" s="79"/>
      <c r="D117" s="79"/>
      <c r="E117" s="90"/>
      <c r="F117" s="152"/>
      <c r="H117" s="117"/>
      <c r="I117" s="152"/>
      <c r="J117" s="152"/>
      <c r="K117" s="151"/>
      <c r="L117" s="151"/>
    </row>
    <row r="118" spans="2:12">
      <c r="B118" s="79"/>
      <c r="C118" s="79"/>
      <c r="D118" s="79"/>
      <c r="E118" s="90"/>
      <c r="F118" s="152"/>
      <c r="H118" s="117"/>
      <c r="I118" s="152"/>
      <c r="J118" s="152"/>
      <c r="K118" s="151"/>
      <c r="L118" s="151"/>
    </row>
    <row r="119" spans="2:12">
      <c r="B119" s="79"/>
      <c r="C119" s="79"/>
      <c r="D119" s="79"/>
      <c r="E119" s="90"/>
      <c r="F119" s="152"/>
      <c r="H119" s="117"/>
      <c r="I119" s="152"/>
      <c r="J119" s="152"/>
      <c r="K119" s="151"/>
      <c r="L119" s="151"/>
    </row>
    <row r="120" spans="2:12">
      <c r="B120" s="79"/>
      <c r="C120" s="79"/>
      <c r="D120" s="79"/>
      <c r="E120" s="90"/>
      <c r="F120" s="152"/>
      <c r="H120" s="117"/>
      <c r="I120" s="152"/>
      <c r="J120" s="152"/>
      <c r="K120" s="151"/>
      <c r="L120" s="151"/>
    </row>
    <row r="121" spans="2:12">
      <c r="B121" s="79"/>
      <c r="C121" s="79"/>
      <c r="D121" s="79"/>
      <c r="E121" s="90"/>
      <c r="F121" s="152"/>
      <c r="H121" s="117"/>
      <c r="I121" s="152"/>
      <c r="J121" s="152"/>
      <c r="K121" s="151"/>
      <c r="L121" s="151"/>
    </row>
    <row r="122" spans="2:12">
      <c r="B122" s="79"/>
      <c r="C122" s="79"/>
      <c r="D122" s="79"/>
      <c r="E122" s="90"/>
      <c r="F122" s="152"/>
      <c r="H122" s="117"/>
      <c r="I122" s="152"/>
      <c r="J122" s="152"/>
      <c r="K122" s="151"/>
      <c r="L122" s="151"/>
    </row>
    <row r="123" spans="2:12">
      <c r="B123" s="79"/>
      <c r="C123" s="79"/>
      <c r="D123" s="79"/>
      <c r="E123" s="90"/>
      <c r="F123" s="152"/>
      <c r="H123" s="117"/>
      <c r="I123" s="152"/>
      <c r="J123" s="152"/>
      <c r="K123" s="151"/>
      <c r="L123" s="151"/>
    </row>
    <row r="124" spans="2:12">
      <c r="B124" s="79"/>
      <c r="C124" s="79"/>
      <c r="D124" s="79"/>
      <c r="E124" s="90"/>
      <c r="F124" s="152"/>
      <c r="H124" s="117"/>
      <c r="I124" s="152"/>
      <c r="J124" s="152"/>
      <c r="K124" s="151"/>
      <c r="L124" s="151"/>
    </row>
    <row r="125" spans="2:12">
      <c r="B125" s="79"/>
      <c r="C125" s="79"/>
      <c r="D125" s="79"/>
      <c r="E125" s="90"/>
      <c r="F125" s="152"/>
      <c r="H125" s="117"/>
      <c r="I125" s="152"/>
      <c r="J125" s="152"/>
      <c r="K125" s="151"/>
      <c r="L125" s="151"/>
    </row>
    <row r="126" spans="2:12">
      <c r="B126" s="79"/>
      <c r="C126" s="79"/>
      <c r="D126" s="79"/>
      <c r="E126" s="90"/>
      <c r="F126" s="152"/>
      <c r="H126" s="117"/>
      <c r="I126" s="152"/>
      <c r="J126" s="152"/>
      <c r="K126" s="151"/>
      <c r="L126" s="151"/>
    </row>
    <row r="127" spans="2:12">
      <c r="B127" s="79"/>
      <c r="C127" s="79"/>
      <c r="D127" s="79"/>
      <c r="E127" s="90"/>
      <c r="F127" s="152"/>
      <c r="H127" s="117"/>
      <c r="I127" s="152"/>
      <c r="J127" s="152"/>
      <c r="K127" s="151"/>
      <c r="L127" s="151"/>
    </row>
    <row r="128" spans="2:12">
      <c r="B128" s="79"/>
      <c r="C128" s="79"/>
      <c r="D128" s="79"/>
      <c r="E128" s="90"/>
      <c r="F128" s="152"/>
      <c r="H128" s="117"/>
      <c r="I128" s="152"/>
      <c r="J128" s="152"/>
      <c r="K128" s="151"/>
      <c r="L128" s="151"/>
    </row>
    <row r="129" spans="2:12">
      <c r="B129" s="79"/>
      <c r="C129" s="79"/>
      <c r="D129" s="79"/>
      <c r="E129" s="90"/>
      <c r="F129" s="152"/>
      <c r="H129" s="117"/>
      <c r="I129" s="152"/>
      <c r="J129" s="152"/>
      <c r="K129" s="151"/>
      <c r="L129" s="151"/>
    </row>
    <row r="130" spans="2:12">
      <c r="B130" s="79"/>
      <c r="C130" s="79"/>
      <c r="D130" s="79"/>
      <c r="E130" s="90"/>
      <c r="F130" s="152"/>
      <c r="H130" s="117"/>
      <c r="I130" s="152"/>
      <c r="J130" s="152"/>
      <c r="K130" s="151"/>
      <c r="L130" s="151"/>
    </row>
    <row r="131" spans="2:12">
      <c r="B131" s="79"/>
      <c r="C131" s="79"/>
      <c r="D131" s="79"/>
      <c r="E131" s="90"/>
      <c r="F131" s="152"/>
      <c r="H131" s="117"/>
      <c r="I131" s="152"/>
      <c r="J131" s="152"/>
      <c r="K131" s="151"/>
      <c r="L131" s="151"/>
    </row>
    <row r="132" spans="2:12">
      <c r="B132" s="79"/>
      <c r="C132" s="79"/>
      <c r="D132" s="79"/>
      <c r="E132" s="90"/>
      <c r="F132" s="152"/>
      <c r="H132" s="117"/>
      <c r="I132" s="152"/>
      <c r="J132" s="152"/>
      <c r="K132" s="151"/>
      <c r="L132" s="151"/>
    </row>
    <row r="133" spans="2:12">
      <c r="B133" s="79"/>
      <c r="C133" s="79"/>
      <c r="D133" s="79"/>
      <c r="E133" s="90"/>
      <c r="F133" s="152"/>
      <c r="H133" s="117"/>
      <c r="I133" s="152"/>
      <c r="J133" s="152"/>
      <c r="K133" s="151"/>
      <c r="L133" s="151"/>
    </row>
    <row r="134" spans="2:12">
      <c r="B134" s="79"/>
      <c r="C134" s="79"/>
      <c r="D134" s="79"/>
      <c r="E134" s="90"/>
      <c r="F134" s="152"/>
      <c r="H134" s="117"/>
      <c r="I134" s="152"/>
      <c r="J134" s="152"/>
      <c r="K134" s="151"/>
      <c r="L134" s="151"/>
    </row>
    <row r="135" spans="2:12">
      <c r="B135" s="79"/>
      <c r="C135" s="79"/>
      <c r="D135" s="79"/>
      <c r="E135" s="90"/>
      <c r="F135" s="152"/>
      <c r="H135" s="117"/>
      <c r="I135" s="152"/>
      <c r="J135" s="152"/>
      <c r="K135" s="151"/>
      <c r="L135" s="151"/>
    </row>
    <row r="136" spans="2:12">
      <c r="B136" s="79"/>
      <c r="C136" s="79"/>
      <c r="D136" s="79"/>
      <c r="E136" s="90"/>
      <c r="F136" s="152"/>
      <c r="H136" s="117"/>
      <c r="I136" s="152"/>
      <c r="J136" s="152"/>
      <c r="K136" s="151"/>
      <c r="L136" s="151"/>
    </row>
    <row r="137" spans="2:12">
      <c r="B137" s="79"/>
      <c r="C137" s="79"/>
      <c r="D137" s="79"/>
      <c r="E137" s="90"/>
      <c r="F137" s="152"/>
      <c r="H137" s="117"/>
      <c r="I137" s="152"/>
      <c r="J137" s="152"/>
      <c r="K137" s="151"/>
      <c r="L137" s="151"/>
    </row>
    <row r="138" spans="2:12">
      <c r="B138" s="79"/>
      <c r="C138" s="79"/>
      <c r="D138" s="79"/>
      <c r="E138" s="90"/>
      <c r="F138" s="152"/>
      <c r="H138" s="117"/>
      <c r="I138" s="152"/>
      <c r="J138" s="152"/>
      <c r="K138" s="151"/>
      <c r="L138" s="151"/>
    </row>
    <row r="139" spans="2:12">
      <c r="B139" s="79"/>
      <c r="C139" s="79"/>
      <c r="D139" s="79"/>
      <c r="E139" s="90"/>
      <c r="F139" s="152"/>
      <c r="H139" s="117"/>
      <c r="I139" s="152"/>
      <c r="J139" s="152"/>
      <c r="K139" s="151"/>
      <c r="L139" s="151"/>
    </row>
    <row r="140" spans="2:12">
      <c r="B140" s="79"/>
      <c r="C140" s="79"/>
      <c r="D140" s="79"/>
      <c r="E140" s="90"/>
      <c r="F140" s="152"/>
      <c r="H140" s="117"/>
      <c r="I140" s="152"/>
      <c r="J140" s="152"/>
      <c r="K140" s="151"/>
      <c r="L140" s="151"/>
    </row>
    <row r="141" spans="2:12">
      <c r="B141" s="79"/>
      <c r="C141" s="79"/>
      <c r="D141" s="79"/>
      <c r="E141" s="90"/>
      <c r="F141" s="152"/>
      <c r="H141" s="117"/>
      <c r="I141" s="152"/>
      <c r="J141" s="152"/>
      <c r="K141" s="151"/>
      <c r="L141" s="151"/>
    </row>
    <row r="142" spans="2:12">
      <c r="B142" s="79"/>
      <c r="C142" s="79"/>
      <c r="D142" s="79"/>
      <c r="E142" s="90"/>
      <c r="F142" s="152"/>
      <c r="H142" s="117"/>
      <c r="I142" s="152"/>
      <c r="J142" s="152"/>
      <c r="K142" s="151"/>
      <c r="L142" s="151"/>
    </row>
    <row r="143" spans="2:12">
      <c r="B143" s="79"/>
      <c r="C143" s="79"/>
      <c r="D143" s="79"/>
      <c r="E143" s="90"/>
      <c r="F143" s="152"/>
      <c r="H143" s="117"/>
      <c r="I143" s="152"/>
      <c r="J143" s="152"/>
      <c r="K143" s="151"/>
      <c r="L143" s="151"/>
    </row>
    <row r="144" spans="2:12">
      <c r="B144" s="79"/>
      <c r="C144" s="79"/>
      <c r="D144" s="79"/>
      <c r="E144" s="90"/>
      <c r="F144" s="152"/>
      <c r="H144" s="117"/>
      <c r="I144" s="152"/>
      <c r="J144" s="152"/>
      <c r="K144" s="151"/>
      <c r="L144" s="151"/>
    </row>
    <row r="145" spans="2:12">
      <c r="B145" s="79"/>
      <c r="C145" s="79"/>
      <c r="D145" s="79"/>
      <c r="E145" s="90"/>
      <c r="F145" s="152"/>
      <c r="H145" s="117"/>
      <c r="I145" s="152"/>
      <c r="J145" s="152"/>
      <c r="K145" s="151"/>
      <c r="L145" s="151"/>
    </row>
    <row r="146" spans="2:12">
      <c r="B146" s="79"/>
      <c r="C146" s="79"/>
      <c r="D146" s="79"/>
      <c r="E146" s="90"/>
      <c r="F146" s="152"/>
      <c r="H146" s="117"/>
      <c r="I146" s="152"/>
      <c r="J146" s="152"/>
      <c r="K146" s="151"/>
      <c r="L146" s="151"/>
    </row>
    <row r="147" spans="2:12">
      <c r="B147" s="79"/>
      <c r="C147" s="79"/>
      <c r="D147" s="79"/>
      <c r="E147" s="90"/>
      <c r="F147" s="152"/>
      <c r="H147" s="117"/>
      <c r="I147" s="152"/>
      <c r="J147" s="152"/>
      <c r="K147" s="151"/>
      <c r="L147" s="151"/>
    </row>
    <row r="148" spans="2:12">
      <c r="B148" s="79"/>
      <c r="C148" s="79"/>
      <c r="D148" s="79"/>
      <c r="E148" s="90"/>
      <c r="F148" s="152"/>
      <c r="H148" s="117"/>
      <c r="I148" s="152"/>
      <c r="J148" s="152"/>
      <c r="K148" s="151"/>
      <c r="L148" s="151"/>
    </row>
    <row r="149" spans="2:12">
      <c r="B149" s="79"/>
      <c r="C149" s="79"/>
      <c r="D149" s="79"/>
      <c r="E149" s="90"/>
      <c r="F149" s="152"/>
      <c r="H149" s="117"/>
      <c r="I149" s="152"/>
      <c r="J149" s="152"/>
      <c r="K149" s="151"/>
      <c r="L149" s="151"/>
    </row>
    <row r="150" spans="2:12">
      <c r="B150" s="79"/>
      <c r="C150" s="79"/>
      <c r="D150" s="79"/>
      <c r="E150" s="90"/>
      <c r="F150" s="152"/>
      <c r="H150" s="117"/>
      <c r="I150" s="152"/>
      <c r="J150" s="152"/>
      <c r="K150" s="151"/>
      <c r="L150" s="151"/>
    </row>
    <row r="151" spans="2:12">
      <c r="B151" s="79"/>
      <c r="C151" s="79"/>
      <c r="D151" s="79"/>
      <c r="E151" s="90"/>
      <c r="F151" s="152"/>
      <c r="H151" s="117"/>
      <c r="I151" s="152"/>
      <c r="J151" s="152"/>
      <c r="K151" s="151"/>
      <c r="L151" s="151"/>
    </row>
    <row r="152" spans="2:12">
      <c r="B152" s="79"/>
      <c r="C152" s="79"/>
      <c r="D152" s="79"/>
      <c r="E152" s="90"/>
      <c r="F152" s="152"/>
      <c r="H152" s="117"/>
      <c r="I152" s="152"/>
      <c r="J152" s="152"/>
      <c r="K152" s="151"/>
      <c r="L152" s="151"/>
    </row>
    <row r="153" spans="2:12">
      <c r="B153" s="79"/>
      <c r="C153" s="79"/>
      <c r="D153" s="79"/>
      <c r="E153" s="90"/>
      <c r="F153" s="152"/>
      <c r="H153" s="117"/>
      <c r="I153" s="152"/>
      <c r="J153" s="152"/>
      <c r="K153" s="151"/>
      <c r="L153" s="151"/>
    </row>
    <row r="154" spans="2:12">
      <c r="B154" s="79"/>
      <c r="C154" s="79"/>
      <c r="D154" s="79"/>
      <c r="E154" s="90"/>
      <c r="F154" s="152"/>
      <c r="H154" s="117"/>
      <c r="I154" s="152"/>
      <c r="J154" s="152"/>
      <c r="K154" s="151"/>
      <c r="L154" s="151"/>
    </row>
    <row r="155" spans="2:12">
      <c r="B155" s="79"/>
      <c r="C155" s="79"/>
      <c r="D155" s="79"/>
      <c r="E155" s="90"/>
      <c r="F155" s="152"/>
      <c r="H155" s="117"/>
      <c r="I155" s="152"/>
      <c r="J155" s="152"/>
      <c r="K155" s="151"/>
      <c r="L155" s="151"/>
    </row>
    <row r="156" spans="2:12">
      <c r="B156" s="79"/>
      <c r="C156" s="79"/>
      <c r="D156" s="79"/>
      <c r="E156" s="90"/>
      <c r="F156" s="152"/>
      <c r="H156" s="117"/>
      <c r="I156" s="152"/>
      <c r="J156" s="152"/>
      <c r="K156" s="151"/>
      <c r="L156" s="151"/>
    </row>
    <row r="157" spans="2:12">
      <c r="B157" s="79"/>
      <c r="C157" s="79"/>
      <c r="D157" s="79"/>
      <c r="E157" s="90"/>
      <c r="F157" s="152"/>
      <c r="H157" s="117"/>
      <c r="I157" s="152"/>
      <c r="J157" s="152"/>
      <c r="K157" s="151"/>
      <c r="L157" s="151"/>
    </row>
    <row r="158" spans="2:12">
      <c r="B158" s="79"/>
      <c r="C158" s="79"/>
      <c r="D158" s="79"/>
      <c r="E158" s="90"/>
      <c r="F158" s="152"/>
      <c r="H158" s="117"/>
      <c r="I158" s="152"/>
      <c r="J158" s="152"/>
      <c r="K158" s="151"/>
      <c r="L158" s="151"/>
    </row>
    <row r="159" spans="2:12">
      <c r="B159" s="79"/>
      <c r="C159" s="79"/>
      <c r="D159" s="79"/>
      <c r="E159" s="90"/>
      <c r="F159" s="152"/>
      <c r="H159" s="117"/>
      <c r="I159" s="152"/>
      <c r="J159" s="152"/>
      <c r="K159" s="151"/>
      <c r="L159" s="151"/>
    </row>
    <row r="160" spans="2:12">
      <c r="B160" s="79"/>
      <c r="C160" s="79"/>
      <c r="D160" s="79"/>
      <c r="E160" s="90"/>
      <c r="F160" s="152"/>
      <c r="H160" s="117"/>
      <c r="I160" s="152"/>
      <c r="J160" s="152"/>
      <c r="K160" s="151"/>
      <c r="L160" s="151"/>
    </row>
    <row r="161" spans="2:12">
      <c r="B161" s="79"/>
      <c r="C161" s="79"/>
      <c r="D161" s="79"/>
      <c r="E161" s="90"/>
      <c r="F161" s="152"/>
      <c r="H161" s="117"/>
      <c r="I161" s="152"/>
      <c r="J161" s="152"/>
      <c r="K161" s="151"/>
      <c r="L161" s="151"/>
    </row>
    <row r="162" spans="2:12">
      <c r="B162" s="79"/>
      <c r="C162" s="79"/>
      <c r="D162" s="79"/>
      <c r="E162" s="90"/>
      <c r="F162" s="152"/>
      <c r="H162" s="117"/>
      <c r="I162" s="152"/>
      <c r="J162" s="152"/>
      <c r="K162" s="151"/>
      <c r="L162" s="151"/>
    </row>
    <row r="163" spans="2:12">
      <c r="B163" s="79"/>
      <c r="C163" s="79"/>
      <c r="D163" s="79"/>
      <c r="E163" s="90"/>
      <c r="F163" s="152"/>
      <c r="H163" s="117"/>
      <c r="I163" s="152"/>
      <c r="J163" s="152"/>
      <c r="K163" s="151"/>
      <c r="L163" s="151"/>
    </row>
    <row r="164" spans="2:12">
      <c r="B164" s="79"/>
      <c r="C164" s="79"/>
      <c r="D164" s="79"/>
      <c r="E164" s="90"/>
      <c r="F164" s="152"/>
      <c r="H164" s="117"/>
      <c r="I164" s="152"/>
      <c r="J164" s="152"/>
      <c r="K164" s="151"/>
      <c r="L164" s="151"/>
    </row>
    <row r="165" spans="2:12">
      <c r="B165" s="79"/>
      <c r="C165" s="79"/>
      <c r="D165" s="79"/>
      <c r="E165" s="90"/>
      <c r="F165" s="152"/>
      <c r="H165" s="117"/>
      <c r="I165" s="152"/>
      <c r="J165" s="152"/>
      <c r="K165" s="151"/>
      <c r="L165" s="151"/>
    </row>
    <row r="166" spans="2:12">
      <c r="B166" s="79"/>
      <c r="C166" s="79"/>
      <c r="D166" s="79"/>
      <c r="E166" s="90"/>
      <c r="F166" s="152"/>
      <c r="H166" s="117"/>
      <c r="I166" s="152"/>
      <c r="J166" s="152"/>
      <c r="K166" s="151"/>
      <c r="L166" s="151"/>
    </row>
    <row r="167" spans="2:12">
      <c r="B167" s="79"/>
      <c r="C167" s="79"/>
      <c r="D167" s="79"/>
      <c r="E167" s="90"/>
      <c r="F167" s="152"/>
      <c r="H167" s="117"/>
      <c r="I167" s="152"/>
      <c r="J167" s="152"/>
      <c r="K167" s="151"/>
      <c r="L167" s="151"/>
    </row>
    <row r="168" spans="2:12">
      <c r="B168" s="79"/>
      <c r="C168" s="79"/>
      <c r="D168" s="79"/>
      <c r="E168" s="90"/>
      <c r="F168" s="152"/>
      <c r="H168" s="117"/>
      <c r="I168" s="152"/>
      <c r="J168" s="152"/>
      <c r="K168" s="151"/>
      <c r="L168" s="151"/>
    </row>
    <row r="169" spans="2:12">
      <c r="B169" s="79"/>
      <c r="C169" s="79"/>
      <c r="D169" s="79"/>
      <c r="E169" s="90"/>
      <c r="F169" s="152"/>
      <c r="H169" s="117"/>
      <c r="I169" s="152"/>
      <c r="J169" s="152"/>
      <c r="K169" s="151"/>
      <c r="L169" s="151"/>
    </row>
    <row r="170" spans="2:12">
      <c r="B170" s="79"/>
      <c r="C170" s="79"/>
      <c r="D170" s="79"/>
      <c r="E170" s="90"/>
      <c r="F170" s="152"/>
      <c r="H170" s="117"/>
      <c r="I170" s="152"/>
      <c r="J170" s="152"/>
      <c r="K170" s="151"/>
      <c r="L170" s="151"/>
    </row>
    <row r="171" spans="2:12">
      <c r="B171" s="79"/>
      <c r="C171" s="79"/>
      <c r="D171" s="79"/>
      <c r="E171" s="90"/>
      <c r="F171" s="152"/>
      <c r="H171" s="117"/>
      <c r="I171" s="152"/>
      <c r="J171" s="152"/>
      <c r="K171" s="151"/>
      <c r="L171" s="151"/>
    </row>
    <row r="172" spans="2:12">
      <c r="B172" s="79"/>
      <c r="C172" s="79"/>
      <c r="D172" s="79"/>
      <c r="E172" s="90"/>
      <c r="F172" s="152"/>
      <c r="H172" s="117"/>
      <c r="I172" s="152"/>
      <c r="J172" s="152"/>
      <c r="K172" s="151"/>
      <c r="L172" s="151"/>
    </row>
    <row r="173" spans="2:12">
      <c r="B173" s="79"/>
      <c r="C173" s="79"/>
      <c r="D173" s="79"/>
      <c r="E173" s="90"/>
      <c r="F173" s="152"/>
      <c r="H173" s="117"/>
      <c r="I173" s="152"/>
      <c r="J173" s="152"/>
      <c r="K173" s="151"/>
      <c r="L173" s="151"/>
    </row>
    <row r="174" spans="2:12">
      <c r="B174" s="79"/>
      <c r="C174" s="79"/>
      <c r="D174" s="79"/>
      <c r="E174" s="90"/>
      <c r="F174" s="152"/>
      <c r="H174" s="117"/>
      <c r="I174" s="152"/>
      <c r="J174" s="152"/>
      <c r="K174" s="151"/>
      <c r="L174" s="151"/>
    </row>
    <row r="175" spans="2:12">
      <c r="B175" s="79"/>
      <c r="C175" s="79"/>
      <c r="D175" s="79"/>
      <c r="E175" s="90"/>
      <c r="F175" s="152"/>
      <c r="H175" s="117"/>
      <c r="I175" s="152"/>
      <c r="J175" s="152"/>
      <c r="K175" s="151"/>
      <c r="L175" s="151"/>
    </row>
    <row r="176" spans="2:12">
      <c r="B176" s="79"/>
      <c r="C176" s="79"/>
      <c r="D176" s="79"/>
      <c r="E176" s="90"/>
      <c r="F176" s="152"/>
      <c r="H176" s="117"/>
      <c r="I176" s="152"/>
      <c r="J176" s="152"/>
      <c r="K176" s="151"/>
      <c r="L176" s="151"/>
    </row>
    <row r="177" spans="2:12">
      <c r="B177" s="79"/>
      <c r="C177" s="79"/>
      <c r="D177" s="79"/>
      <c r="E177" s="90"/>
      <c r="F177" s="152"/>
      <c r="H177" s="117"/>
      <c r="I177" s="152"/>
      <c r="J177" s="152"/>
      <c r="K177" s="151"/>
      <c r="L177" s="151"/>
    </row>
    <row r="178" spans="2:12">
      <c r="B178" s="79"/>
      <c r="C178" s="79"/>
      <c r="D178" s="79"/>
      <c r="E178" s="90"/>
      <c r="F178" s="152"/>
      <c r="H178" s="117"/>
      <c r="I178" s="152"/>
      <c r="J178" s="152"/>
      <c r="K178" s="151"/>
      <c r="L178" s="151"/>
    </row>
    <row r="179" spans="2:12">
      <c r="B179" s="79"/>
      <c r="C179" s="79"/>
      <c r="D179" s="79"/>
      <c r="E179" s="90"/>
      <c r="F179" s="152"/>
      <c r="H179" s="117"/>
      <c r="I179" s="152"/>
      <c r="J179" s="152"/>
      <c r="K179" s="151"/>
      <c r="L179" s="151"/>
    </row>
    <row r="180" spans="2:12">
      <c r="B180" s="79"/>
      <c r="C180" s="79"/>
      <c r="D180" s="79"/>
      <c r="E180" s="90"/>
      <c r="F180" s="152"/>
      <c r="H180" s="117"/>
      <c r="I180" s="152"/>
      <c r="J180" s="152"/>
      <c r="K180" s="151"/>
      <c r="L180" s="151"/>
    </row>
    <row r="181" spans="2:12">
      <c r="B181" s="79"/>
      <c r="C181" s="79"/>
      <c r="D181" s="79"/>
      <c r="E181" s="90"/>
      <c r="F181" s="152"/>
      <c r="H181" s="117"/>
      <c r="I181" s="152"/>
      <c r="J181" s="152"/>
      <c r="K181" s="151"/>
      <c r="L181" s="151"/>
    </row>
    <row r="182" spans="2:12">
      <c r="B182" s="79"/>
      <c r="C182" s="79"/>
      <c r="D182" s="79"/>
      <c r="E182" s="90"/>
      <c r="F182" s="152"/>
      <c r="H182" s="117"/>
      <c r="I182" s="152"/>
      <c r="J182" s="152"/>
      <c r="K182" s="151"/>
      <c r="L182" s="151"/>
    </row>
    <row r="183" spans="2:12">
      <c r="B183" s="79"/>
      <c r="C183" s="79"/>
      <c r="D183" s="79"/>
      <c r="E183" s="90"/>
      <c r="F183" s="152"/>
      <c r="H183" s="117"/>
      <c r="I183" s="152"/>
      <c r="J183" s="152"/>
      <c r="K183" s="151"/>
      <c r="L183" s="151"/>
    </row>
    <row r="184" spans="2:12">
      <c r="B184" s="79"/>
      <c r="C184" s="79"/>
      <c r="D184" s="79"/>
      <c r="E184" s="90"/>
      <c r="F184" s="152"/>
      <c r="H184" s="117"/>
      <c r="I184" s="152"/>
      <c r="J184" s="152"/>
      <c r="K184" s="151"/>
      <c r="L184" s="151"/>
    </row>
    <row r="185" spans="2:12">
      <c r="B185" s="79"/>
      <c r="C185" s="79"/>
      <c r="D185" s="79"/>
      <c r="E185" s="90"/>
      <c r="F185" s="152"/>
      <c r="H185" s="117"/>
      <c r="I185" s="152"/>
      <c r="J185" s="152"/>
      <c r="K185" s="151"/>
      <c r="L185" s="151"/>
    </row>
    <row r="186" spans="2:12">
      <c r="B186" s="79"/>
      <c r="C186" s="79"/>
      <c r="D186" s="79"/>
      <c r="E186" s="90"/>
      <c r="F186" s="152"/>
      <c r="G186" s="117"/>
      <c r="H186" s="152"/>
      <c r="I186" s="152"/>
      <c r="J186" s="151"/>
      <c r="K186" s="151"/>
    </row>
    <row r="187" spans="2:12">
      <c r="B187" s="79"/>
      <c r="C187" s="79"/>
      <c r="D187" s="79"/>
      <c r="E187" s="90"/>
      <c r="F187" s="152"/>
      <c r="G187" s="117"/>
      <c r="H187" s="152"/>
      <c r="I187" s="152"/>
      <c r="J187" s="151"/>
      <c r="K187" s="151"/>
    </row>
    <row r="188" spans="2:12">
      <c r="B188" s="79"/>
      <c r="C188" s="79"/>
      <c r="D188" s="79"/>
      <c r="E188" s="90"/>
      <c r="F188" s="152"/>
      <c r="G188" s="117"/>
      <c r="H188" s="152"/>
      <c r="I188" s="152"/>
      <c r="J188" s="151"/>
      <c r="K188" s="151"/>
    </row>
    <row r="189" spans="2:12">
      <c r="B189" s="79"/>
      <c r="C189" s="79"/>
      <c r="D189" s="79"/>
      <c r="E189" s="90"/>
      <c r="F189" s="152"/>
      <c r="G189" s="117"/>
      <c r="H189" s="152"/>
      <c r="I189" s="152"/>
      <c r="J189" s="151"/>
      <c r="K189" s="151"/>
    </row>
    <row r="190" spans="2:12">
      <c r="B190" s="79"/>
      <c r="C190" s="79"/>
      <c r="D190" s="79"/>
      <c r="E190" s="90"/>
      <c r="F190" s="152"/>
      <c r="G190" s="117"/>
      <c r="H190" s="152"/>
      <c r="I190" s="152"/>
      <c r="J190" s="151"/>
      <c r="K190" s="151"/>
    </row>
    <row r="191" spans="2:12">
      <c r="B191" s="79"/>
      <c r="C191" s="79"/>
      <c r="D191" s="79"/>
      <c r="E191" s="90"/>
      <c r="F191" s="152"/>
      <c r="G191" s="117"/>
      <c r="H191" s="152"/>
      <c r="I191" s="152"/>
      <c r="J191" s="151"/>
      <c r="K191" s="151"/>
    </row>
    <row r="192" spans="2:12">
      <c r="B192" s="79"/>
      <c r="C192" s="79"/>
      <c r="D192" s="79"/>
      <c r="E192" s="90"/>
      <c r="F192" s="152"/>
      <c r="G192" s="117"/>
      <c r="H192" s="152"/>
      <c r="I192" s="152"/>
      <c r="J192" s="151"/>
      <c r="K192" s="151"/>
    </row>
    <row r="193" spans="2:11">
      <c r="B193" s="79"/>
      <c r="C193" s="79"/>
      <c r="D193" s="79"/>
      <c r="E193" s="90"/>
      <c r="F193" s="152"/>
      <c r="G193" s="117"/>
      <c r="H193" s="152"/>
      <c r="I193" s="152"/>
      <c r="J193" s="151"/>
      <c r="K193" s="151"/>
    </row>
    <row r="194" spans="2:11">
      <c r="B194" s="79"/>
      <c r="C194" s="79"/>
      <c r="D194" s="79"/>
      <c r="E194" s="90"/>
      <c r="F194" s="152"/>
      <c r="G194" s="117"/>
      <c r="H194" s="152"/>
      <c r="I194" s="152"/>
      <c r="J194" s="151"/>
      <c r="K194" s="151"/>
    </row>
    <row r="195" spans="2:11">
      <c r="B195" s="79"/>
      <c r="C195" s="79"/>
      <c r="D195" s="79"/>
      <c r="E195" s="90"/>
      <c r="F195" s="152"/>
      <c r="G195" s="117"/>
      <c r="H195" s="152"/>
      <c r="I195" s="152"/>
      <c r="J195" s="151"/>
      <c r="K195" s="151"/>
    </row>
    <row r="196" spans="2:11">
      <c r="B196" s="79"/>
      <c r="C196" s="79"/>
      <c r="D196" s="79"/>
      <c r="E196" s="90"/>
      <c r="F196" s="152"/>
      <c r="G196" s="117"/>
      <c r="H196" s="152"/>
      <c r="I196" s="152"/>
      <c r="J196" s="151"/>
      <c r="K196" s="151"/>
    </row>
    <row r="197" spans="2:11">
      <c r="B197" s="79"/>
      <c r="C197" s="79"/>
      <c r="D197" s="79"/>
      <c r="E197" s="90"/>
      <c r="F197" s="152"/>
      <c r="G197" s="117"/>
      <c r="H197" s="152"/>
      <c r="I197" s="152"/>
      <c r="J197" s="151"/>
      <c r="K197" s="151"/>
    </row>
    <row r="198" spans="2:11">
      <c r="B198" s="79"/>
      <c r="C198" s="79"/>
      <c r="D198" s="79"/>
      <c r="E198" s="90"/>
      <c r="F198" s="152"/>
      <c r="G198" s="117"/>
      <c r="H198" s="152"/>
      <c r="I198" s="152"/>
      <c r="J198" s="151"/>
      <c r="K198" s="151"/>
    </row>
    <row r="199" spans="2:11">
      <c r="B199" s="79"/>
      <c r="C199" s="79"/>
      <c r="D199" s="79"/>
      <c r="E199" s="90"/>
      <c r="F199" s="152"/>
      <c r="G199" s="117"/>
      <c r="H199" s="152"/>
      <c r="I199" s="152"/>
      <c r="J199" s="151"/>
      <c r="K199" s="151"/>
    </row>
    <row r="200" spans="2:11">
      <c r="B200" s="79"/>
      <c r="C200" s="79"/>
      <c r="D200" s="79"/>
      <c r="E200" s="90"/>
      <c r="F200" s="152"/>
      <c r="G200" s="117"/>
      <c r="H200" s="152"/>
      <c r="I200" s="152"/>
      <c r="J200" s="151"/>
      <c r="K200" s="151"/>
    </row>
    <row r="201" spans="2:11">
      <c r="B201" s="79"/>
      <c r="C201" s="79"/>
      <c r="D201" s="79"/>
      <c r="E201" s="90"/>
      <c r="F201" s="152"/>
      <c r="G201" s="117"/>
      <c r="H201" s="152"/>
      <c r="I201" s="152"/>
      <c r="J201" s="151"/>
      <c r="K201" s="151"/>
    </row>
    <row r="202" spans="2:11">
      <c r="B202" s="79"/>
      <c r="C202" s="79"/>
      <c r="D202" s="79"/>
      <c r="E202" s="90"/>
      <c r="F202" s="152"/>
      <c r="G202" s="117"/>
      <c r="H202" s="152"/>
      <c r="I202" s="152"/>
      <c r="J202" s="151"/>
      <c r="K202" s="151"/>
    </row>
    <row r="203" spans="2:11">
      <c r="B203" s="79"/>
      <c r="C203" s="79"/>
      <c r="D203" s="79"/>
      <c r="E203" s="90"/>
      <c r="F203" s="152"/>
      <c r="G203" s="117"/>
      <c r="H203" s="152"/>
      <c r="I203" s="152"/>
      <c r="J203" s="151"/>
      <c r="K203" s="151"/>
    </row>
    <row r="204" spans="2:11">
      <c r="B204" s="79"/>
      <c r="C204" s="79"/>
      <c r="D204" s="79"/>
      <c r="E204" s="90"/>
      <c r="F204" s="152"/>
      <c r="G204" s="117"/>
      <c r="H204" s="152"/>
      <c r="I204" s="152"/>
      <c r="J204" s="151"/>
      <c r="K204" s="151"/>
    </row>
    <row r="205" spans="2:11">
      <c r="B205" s="79"/>
      <c r="C205" s="79"/>
      <c r="D205" s="79"/>
      <c r="E205" s="90"/>
      <c r="F205" s="152"/>
      <c r="G205" s="117"/>
      <c r="H205" s="152"/>
      <c r="I205" s="152"/>
      <c r="J205" s="151"/>
      <c r="K205" s="151"/>
    </row>
    <row r="206" spans="2:11">
      <c r="B206" s="79"/>
      <c r="C206" s="79"/>
      <c r="D206" s="79"/>
      <c r="E206" s="90"/>
      <c r="F206" s="152"/>
      <c r="G206" s="117"/>
      <c r="H206" s="152"/>
      <c r="I206" s="152"/>
      <c r="J206" s="151"/>
      <c r="K206" s="151"/>
    </row>
    <row r="207" spans="2:11">
      <c r="B207" s="79"/>
      <c r="C207" s="79"/>
      <c r="D207" s="79"/>
      <c r="E207" s="90"/>
      <c r="F207" s="152"/>
      <c r="G207" s="117"/>
      <c r="H207" s="152"/>
      <c r="I207" s="152"/>
      <c r="J207" s="151"/>
      <c r="K207" s="151"/>
    </row>
    <row r="208" spans="2:11">
      <c r="B208" s="79"/>
      <c r="C208" s="79"/>
      <c r="D208" s="79"/>
      <c r="E208" s="90"/>
      <c r="F208" s="152"/>
      <c r="G208" s="117"/>
      <c r="H208" s="152"/>
      <c r="I208" s="152"/>
      <c r="J208" s="151"/>
      <c r="K208" s="151"/>
    </row>
    <row r="209" spans="2:11">
      <c r="B209" s="79"/>
      <c r="C209" s="79"/>
      <c r="D209" s="79"/>
      <c r="E209" s="90"/>
      <c r="F209" s="152"/>
      <c r="G209" s="117"/>
      <c r="H209" s="152"/>
      <c r="I209" s="152"/>
      <c r="J209" s="151"/>
      <c r="K209" s="151"/>
    </row>
    <row r="210" spans="2:11">
      <c r="B210" s="79"/>
      <c r="C210" s="79"/>
      <c r="D210" s="79"/>
      <c r="E210" s="90"/>
      <c r="F210" s="152"/>
      <c r="G210" s="117"/>
      <c r="H210" s="152"/>
      <c r="I210" s="152"/>
      <c r="J210" s="151"/>
      <c r="K210" s="151"/>
    </row>
    <row r="211" spans="2:11">
      <c r="B211" s="79"/>
      <c r="C211" s="79"/>
      <c r="D211" s="79"/>
      <c r="E211" s="90"/>
      <c r="F211" s="152"/>
      <c r="G211" s="117"/>
      <c r="H211" s="152"/>
      <c r="I211" s="152"/>
      <c r="J211" s="151"/>
      <c r="K211" s="151"/>
    </row>
    <row r="212" spans="2:11">
      <c r="B212" s="79"/>
      <c r="C212" s="79"/>
      <c r="D212" s="79"/>
      <c r="E212" s="90"/>
      <c r="F212" s="152"/>
      <c r="G212" s="117"/>
      <c r="H212" s="152"/>
      <c r="I212" s="152"/>
      <c r="J212" s="151"/>
      <c r="K212" s="151"/>
    </row>
    <row r="213" spans="2:11">
      <c r="B213" s="79"/>
      <c r="C213" s="79"/>
      <c r="D213" s="79"/>
      <c r="E213" s="90"/>
      <c r="F213" s="152"/>
      <c r="G213" s="117"/>
      <c r="H213" s="152"/>
      <c r="I213" s="152"/>
      <c r="J213" s="151"/>
      <c r="K213" s="151"/>
    </row>
    <row r="214" spans="2:11">
      <c r="B214" s="79"/>
      <c r="C214" s="79"/>
      <c r="D214" s="79"/>
      <c r="E214" s="90"/>
      <c r="F214" s="152"/>
      <c r="G214" s="117"/>
      <c r="H214" s="152"/>
      <c r="I214" s="152"/>
      <c r="J214" s="151"/>
      <c r="K214" s="151"/>
    </row>
    <row r="215" spans="2:11">
      <c r="B215" s="79"/>
      <c r="C215" s="79"/>
      <c r="D215" s="79"/>
      <c r="E215" s="90"/>
      <c r="F215" s="152"/>
      <c r="G215" s="117"/>
      <c r="H215" s="152"/>
      <c r="I215" s="152"/>
      <c r="J215" s="151"/>
      <c r="K215" s="151"/>
    </row>
    <row r="216" spans="2:11">
      <c r="B216" s="79"/>
      <c r="C216" s="79"/>
      <c r="D216" s="79"/>
      <c r="E216" s="90"/>
      <c r="F216" s="152"/>
      <c r="G216" s="117"/>
      <c r="H216" s="152"/>
      <c r="I216" s="152"/>
      <c r="J216" s="151"/>
      <c r="K216" s="151"/>
    </row>
    <row r="217" spans="2:11">
      <c r="B217" s="79"/>
      <c r="C217" s="79"/>
      <c r="D217" s="79"/>
      <c r="E217" s="90"/>
      <c r="F217" s="152"/>
      <c r="G217" s="117"/>
      <c r="H217" s="152"/>
      <c r="I217" s="152"/>
      <c r="J217" s="151"/>
      <c r="K217" s="151"/>
    </row>
    <row r="218" spans="2:11">
      <c r="B218" s="79"/>
      <c r="C218" s="79"/>
      <c r="D218" s="79"/>
      <c r="E218" s="90"/>
      <c r="F218" s="152"/>
      <c r="G218" s="117"/>
      <c r="H218" s="152"/>
      <c r="I218" s="152"/>
      <c r="J218" s="151"/>
      <c r="K218" s="151"/>
    </row>
    <row r="219" spans="2:11">
      <c r="B219" s="79"/>
      <c r="C219" s="79"/>
      <c r="D219" s="79"/>
      <c r="E219" s="90"/>
      <c r="F219" s="152"/>
      <c r="G219" s="117"/>
      <c r="H219" s="152"/>
      <c r="I219" s="152"/>
      <c r="J219" s="151"/>
      <c r="K219" s="151"/>
    </row>
    <row r="220" spans="2:11">
      <c r="B220" s="79"/>
      <c r="C220" s="79"/>
      <c r="D220" s="79"/>
      <c r="E220" s="90"/>
      <c r="F220" s="152"/>
      <c r="G220" s="117"/>
      <c r="H220" s="152"/>
      <c r="I220" s="152"/>
      <c r="J220" s="151"/>
      <c r="K220" s="151"/>
    </row>
    <row r="221" spans="2:11">
      <c r="B221" s="79"/>
      <c r="C221" s="79"/>
      <c r="D221" s="79"/>
      <c r="E221" s="90"/>
      <c r="F221" s="152"/>
      <c r="G221" s="117"/>
      <c r="H221" s="152"/>
      <c r="I221" s="152"/>
      <c r="J221" s="151"/>
      <c r="K221" s="151"/>
    </row>
    <row r="222" spans="2:11">
      <c r="B222" s="79"/>
      <c r="C222" s="79"/>
      <c r="D222" s="79"/>
      <c r="E222" s="90"/>
      <c r="F222" s="152"/>
      <c r="G222" s="117"/>
      <c r="H222" s="152"/>
      <c r="I222" s="152"/>
      <c r="J222" s="151"/>
      <c r="K222" s="151"/>
    </row>
    <row r="223" spans="2:11">
      <c r="B223" s="79"/>
      <c r="C223" s="79"/>
      <c r="D223" s="79"/>
      <c r="E223" s="90"/>
      <c r="F223" s="152"/>
      <c r="G223" s="117"/>
      <c r="H223" s="152"/>
      <c r="I223" s="152"/>
      <c r="J223" s="151"/>
      <c r="K223" s="151"/>
    </row>
    <row r="224" spans="2:11">
      <c r="B224" s="79"/>
      <c r="C224" s="79"/>
      <c r="D224" s="79"/>
      <c r="E224" s="90"/>
      <c r="F224" s="152"/>
      <c r="G224" s="117"/>
      <c r="H224" s="152"/>
      <c r="I224" s="152"/>
      <c r="J224" s="151"/>
      <c r="K224" s="151"/>
    </row>
    <row r="225" spans="2:11">
      <c r="B225" s="79"/>
      <c r="C225" s="79"/>
      <c r="D225" s="79"/>
      <c r="E225" s="90"/>
      <c r="F225" s="152"/>
      <c r="G225" s="117"/>
      <c r="H225" s="152"/>
      <c r="I225" s="152"/>
      <c r="J225" s="151"/>
      <c r="K225" s="151"/>
    </row>
    <row r="226" spans="2:11">
      <c r="B226" s="79"/>
      <c r="C226" s="79"/>
      <c r="D226" s="79"/>
      <c r="E226" s="90"/>
      <c r="F226" s="152"/>
      <c r="G226" s="117"/>
      <c r="H226" s="152"/>
      <c r="I226" s="152"/>
      <c r="J226" s="151"/>
      <c r="K226" s="151"/>
    </row>
    <row r="227" spans="2:11">
      <c r="B227" s="79"/>
      <c r="C227" s="79"/>
      <c r="D227" s="79"/>
      <c r="E227" s="90"/>
      <c r="F227" s="152"/>
      <c r="G227" s="117"/>
      <c r="H227" s="152"/>
      <c r="I227" s="152"/>
      <c r="J227" s="151"/>
      <c r="K227" s="151"/>
    </row>
    <row r="228" spans="2:11">
      <c r="B228" s="79"/>
      <c r="C228" s="79"/>
      <c r="D228" s="79"/>
      <c r="E228" s="90"/>
      <c r="F228" s="152"/>
      <c r="G228" s="117"/>
      <c r="H228" s="152"/>
      <c r="I228" s="152"/>
      <c r="J228" s="151"/>
      <c r="K228" s="151"/>
    </row>
    <row r="229" spans="2:11">
      <c r="B229" s="79"/>
      <c r="C229" s="79"/>
      <c r="D229" s="79"/>
      <c r="E229" s="90"/>
      <c r="F229" s="152"/>
      <c r="G229" s="117"/>
      <c r="H229" s="152"/>
      <c r="I229" s="152"/>
      <c r="J229" s="151"/>
      <c r="K229" s="151"/>
    </row>
    <row r="230" spans="2:11">
      <c r="B230" s="79"/>
      <c r="C230" s="79"/>
      <c r="D230" s="79"/>
      <c r="E230" s="90"/>
      <c r="F230" s="152"/>
      <c r="G230" s="117"/>
      <c r="H230" s="152"/>
      <c r="I230" s="152"/>
      <c r="J230" s="151"/>
      <c r="K230" s="151"/>
    </row>
    <row r="231" spans="2:11">
      <c r="B231" s="79"/>
      <c r="C231" s="79"/>
      <c r="D231" s="79"/>
      <c r="E231" s="90"/>
      <c r="F231" s="152"/>
      <c r="G231" s="117"/>
      <c r="H231" s="152"/>
      <c r="I231" s="152"/>
      <c r="J231" s="151"/>
      <c r="K231" s="151"/>
    </row>
    <row r="232" spans="2:11">
      <c r="B232" s="79"/>
      <c r="C232" s="79"/>
      <c r="D232" s="79"/>
      <c r="E232" s="90"/>
      <c r="F232" s="152"/>
      <c r="G232" s="117"/>
      <c r="H232" s="152"/>
      <c r="I232" s="152"/>
      <c r="J232" s="151"/>
      <c r="K232" s="151"/>
    </row>
    <row r="233" spans="2:11">
      <c r="B233" s="79"/>
      <c r="C233" s="79"/>
      <c r="D233" s="79"/>
      <c r="E233" s="90"/>
      <c r="F233" s="152"/>
      <c r="G233" s="117"/>
      <c r="H233" s="152"/>
      <c r="I233" s="152"/>
      <c r="J233" s="151"/>
      <c r="K233" s="151"/>
    </row>
    <row r="234" spans="2:11">
      <c r="B234" s="79"/>
      <c r="C234" s="79"/>
      <c r="D234" s="79"/>
      <c r="E234" s="90"/>
      <c r="F234" s="152"/>
      <c r="G234" s="117"/>
      <c r="H234" s="152"/>
      <c r="I234" s="152"/>
      <c r="J234" s="151"/>
      <c r="K234" s="151"/>
    </row>
    <row r="235" spans="2:11">
      <c r="B235" s="79"/>
      <c r="C235" s="79"/>
      <c r="D235" s="79"/>
      <c r="E235" s="90"/>
      <c r="F235" s="152"/>
      <c r="G235" s="117"/>
      <c r="H235" s="152"/>
      <c r="I235" s="152"/>
      <c r="J235" s="151"/>
      <c r="K235" s="151"/>
    </row>
    <row r="236" spans="2:11">
      <c r="B236" s="79"/>
      <c r="C236" s="79"/>
      <c r="D236" s="79"/>
      <c r="E236" s="90"/>
      <c r="F236" s="152"/>
      <c r="G236" s="117"/>
      <c r="H236" s="152"/>
      <c r="I236" s="152"/>
      <c r="J236" s="151"/>
      <c r="K236" s="151"/>
    </row>
    <row r="237" spans="2:11">
      <c r="B237" s="79"/>
      <c r="C237" s="79"/>
      <c r="D237" s="79"/>
      <c r="E237" s="90"/>
      <c r="F237" s="152"/>
      <c r="G237" s="117"/>
      <c r="H237" s="152"/>
      <c r="I237" s="152"/>
      <c r="J237" s="151"/>
      <c r="K237" s="151"/>
    </row>
    <row r="238" spans="2:11">
      <c r="B238" s="79"/>
      <c r="C238" s="79"/>
      <c r="D238" s="79"/>
      <c r="E238" s="90"/>
      <c r="F238" s="152"/>
      <c r="G238" s="117"/>
      <c r="H238" s="152"/>
      <c r="I238" s="152"/>
      <c r="J238" s="151"/>
      <c r="K238" s="151"/>
    </row>
    <row r="239" spans="2:11">
      <c r="B239" s="79"/>
      <c r="C239" s="79"/>
      <c r="D239" s="79"/>
      <c r="E239" s="90"/>
      <c r="F239" s="152"/>
      <c r="G239" s="117"/>
      <c r="H239" s="152"/>
      <c r="I239" s="152"/>
      <c r="J239" s="151"/>
      <c r="K239" s="151"/>
    </row>
    <row r="240" spans="2:11">
      <c r="B240" s="79"/>
      <c r="C240" s="79"/>
      <c r="D240" s="79"/>
      <c r="E240" s="90"/>
      <c r="F240" s="152"/>
      <c r="G240" s="117"/>
      <c r="H240" s="152"/>
      <c r="I240" s="152"/>
      <c r="J240" s="151"/>
      <c r="K240" s="151"/>
    </row>
    <row r="241" spans="2:11">
      <c r="B241" s="79"/>
      <c r="C241" s="79"/>
      <c r="D241" s="79"/>
      <c r="E241" s="90"/>
      <c r="F241" s="152"/>
      <c r="G241" s="117"/>
      <c r="H241" s="152"/>
      <c r="I241" s="152"/>
      <c r="J241" s="151"/>
      <c r="K241" s="151"/>
    </row>
    <row r="242" spans="2:11">
      <c r="B242" s="79"/>
      <c r="C242" s="79"/>
      <c r="D242" s="79"/>
      <c r="E242" s="90"/>
      <c r="F242" s="152"/>
      <c r="G242" s="117"/>
      <c r="H242" s="152"/>
      <c r="I242" s="152"/>
      <c r="J242" s="151"/>
      <c r="K242" s="151"/>
    </row>
    <row r="243" spans="2:11">
      <c r="B243" s="79"/>
      <c r="C243" s="79"/>
      <c r="D243" s="79"/>
      <c r="E243" s="90"/>
      <c r="F243" s="152"/>
      <c r="G243" s="117"/>
      <c r="H243" s="152"/>
      <c r="I243" s="152"/>
      <c r="J243" s="151"/>
      <c r="K243" s="151"/>
    </row>
    <row r="244" spans="2:11">
      <c r="B244" s="79"/>
      <c r="C244" s="79"/>
      <c r="D244" s="79"/>
      <c r="E244" s="90"/>
      <c r="F244" s="152"/>
      <c r="G244" s="117"/>
      <c r="H244" s="152"/>
      <c r="I244" s="152"/>
      <c r="J244" s="151"/>
      <c r="K244" s="151"/>
    </row>
    <row r="245" spans="2:11">
      <c r="B245" s="79"/>
      <c r="C245" s="79"/>
      <c r="D245" s="79"/>
      <c r="E245" s="90"/>
      <c r="F245" s="152"/>
      <c r="G245" s="117"/>
      <c r="H245" s="152"/>
      <c r="I245" s="152"/>
      <c r="J245" s="151"/>
      <c r="K245" s="151"/>
    </row>
    <row r="246" spans="2:11">
      <c r="B246" s="79"/>
      <c r="C246" s="79"/>
      <c r="D246" s="79"/>
      <c r="E246" s="90"/>
      <c r="F246" s="152"/>
      <c r="G246" s="117"/>
      <c r="H246" s="152"/>
      <c r="I246" s="152"/>
      <c r="J246" s="151"/>
      <c r="K246" s="151"/>
    </row>
    <row r="247" spans="2:11">
      <c r="B247" s="79"/>
      <c r="C247" s="79"/>
      <c r="D247" s="79"/>
      <c r="E247" s="90"/>
      <c r="F247" s="152"/>
      <c r="G247" s="117"/>
      <c r="H247" s="152"/>
      <c r="I247" s="152"/>
      <c r="J247" s="151"/>
      <c r="K247" s="151"/>
    </row>
    <row r="248" spans="2:11">
      <c r="B248" s="79"/>
      <c r="C248" s="79"/>
      <c r="D248" s="79"/>
      <c r="E248" s="90"/>
      <c r="F248" s="152"/>
      <c r="G248" s="117"/>
      <c r="H248" s="152"/>
      <c r="I248" s="152"/>
      <c r="J248" s="151"/>
      <c r="K248" s="151"/>
    </row>
    <row r="249" spans="2:11">
      <c r="B249" s="79"/>
      <c r="C249" s="79"/>
      <c r="D249" s="79"/>
      <c r="E249" s="90"/>
      <c r="F249" s="152"/>
      <c r="G249" s="117"/>
      <c r="H249" s="152"/>
      <c r="I249" s="152"/>
      <c r="J249" s="151"/>
      <c r="K249" s="151"/>
    </row>
    <row r="250" spans="2:11">
      <c r="B250" s="79"/>
      <c r="C250" s="79"/>
      <c r="D250" s="79"/>
      <c r="E250" s="90"/>
      <c r="F250" s="152"/>
      <c r="G250" s="117"/>
      <c r="H250" s="152"/>
      <c r="I250" s="152"/>
      <c r="J250" s="151"/>
      <c r="K250" s="151"/>
    </row>
    <row r="251" spans="2:11">
      <c r="B251" s="79"/>
      <c r="C251" s="79"/>
      <c r="D251" s="79"/>
      <c r="E251" s="90"/>
      <c r="F251" s="152"/>
      <c r="G251" s="117"/>
      <c r="H251" s="152"/>
      <c r="I251" s="152"/>
      <c r="J251" s="151"/>
      <c r="K251" s="151"/>
    </row>
    <row r="252" spans="2:11">
      <c r="B252" s="79"/>
      <c r="C252" s="79"/>
      <c r="D252" s="79"/>
      <c r="E252" s="90"/>
      <c r="F252" s="152"/>
      <c r="G252" s="117"/>
      <c r="H252" s="152"/>
      <c r="I252" s="152"/>
      <c r="J252" s="151"/>
      <c r="K252" s="151"/>
    </row>
    <row r="253" spans="2:11">
      <c r="B253" s="79"/>
      <c r="C253" s="79"/>
      <c r="D253" s="79"/>
      <c r="E253" s="90"/>
      <c r="F253" s="152"/>
      <c r="G253" s="117"/>
      <c r="H253" s="152"/>
      <c r="I253" s="152"/>
      <c r="J253" s="151"/>
      <c r="K253" s="151"/>
    </row>
    <row r="254" spans="2:11">
      <c r="B254" s="79"/>
      <c r="C254" s="79"/>
      <c r="D254" s="79"/>
      <c r="E254" s="90"/>
      <c r="F254" s="152"/>
      <c r="G254" s="117"/>
      <c r="H254" s="152"/>
      <c r="I254" s="152"/>
      <c r="J254" s="151"/>
      <c r="K254" s="151"/>
    </row>
    <row r="255" spans="2:11">
      <c r="B255" s="79"/>
      <c r="C255" s="79"/>
      <c r="D255" s="79"/>
      <c r="E255" s="90"/>
      <c r="F255" s="152"/>
      <c r="G255" s="117"/>
      <c r="H255" s="152"/>
      <c r="I255" s="152"/>
      <c r="J255" s="151"/>
      <c r="K255" s="151"/>
    </row>
    <row r="256" spans="2:11">
      <c r="B256" s="79"/>
      <c r="C256" s="79"/>
      <c r="D256" s="79"/>
      <c r="E256" s="90"/>
      <c r="F256" s="152"/>
      <c r="G256" s="117"/>
      <c r="H256" s="152"/>
      <c r="I256" s="152"/>
      <c r="J256" s="151"/>
      <c r="K256" s="151"/>
    </row>
    <row r="257" spans="2:11">
      <c r="B257" s="79"/>
      <c r="C257" s="79"/>
      <c r="D257" s="79"/>
      <c r="E257" s="90"/>
      <c r="F257" s="152"/>
      <c r="G257" s="117"/>
      <c r="H257" s="152"/>
      <c r="I257" s="152"/>
      <c r="J257" s="151"/>
      <c r="K257" s="151"/>
    </row>
    <row r="258" spans="2:11">
      <c r="B258" s="79"/>
      <c r="C258" s="79"/>
      <c r="D258" s="79"/>
      <c r="E258" s="90"/>
      <c r="F258" s="152"/>
      <c r="G258" s="117"/>
      <c r="H258" s="152"/>
      <c r="I258" s="152"/>
      <c r="J258" s="151"/>
      <c r="K258" s="151"/>
    </row>
    <row r="259" spans="2:11">
      <c r="B259" s="79"/>
      <c r="C259" s="79"/>
      <c r="D259" s="79"/>
      <c r="E259" s="90"/>
      <c r="F259" s="152"/>
      <c r="G259" s="117"/>
      <c r="H259" s="152"/>
      <c r="I259" s="152"/>
      <c r="J259" s="151"/>
      <c r="K259" s="151"/>
    </row>
    <row r="260" spans="2:11">
      <c r="B260" s="79"/>
      <c r="C260" s="79"/>
      <c r="D260" s="79"/>
      <c r="E260" s="90"/>
      <c r="F260" s="152"/>
      <c r="G260" s="117"/>
      <c r="H260" s="152"/>
      <c r="I260" s="152"/>
      <c r="J260" s="151"/>
      <c r="K260" s="151"/>
    </row>
    <row r="261" spans="2:11">
      <c r="B261" s="79"/>
      <c r="C261" s="79"/>
      <c r="D261" s="79"/>
      <c r="E261" s="90"/>
      <c r="F261" s="152"/>
      <c r="G261" s="117"/>
      <c r="H261" s="152"/>
      <c r="I261" s="152"/>
      <c r="J261" s="151"/>
      <c r="K261" s="151"/>
    </row>
    <row r="262" spans="2:11">
      <c r="B262" s="79"/>
      <c r="C262" s="79"/>
      <c r="D262" s="79"/>
      <c r="E262" s="90"/>
      <c r="F262" s="152"/>
      <c r="G262" s="117"/>
      <c r="H262" s="152"/>
      <c r="I262" s="152"/>
      <c r="J262" s="151"/>
      <c r="K262" s="151"/>
    </row>
    <row r="263" spans="2:11">
      <c r="B263" s="79"/>
      <c r="C263" s="79"/>
      <c r="D263" s="79"/>
      <c r="E263" s="90"/>
      <c r="F263" s="152"/>
      <c r="G263" s="117"/>
      <c r="H263" s="152"/>
      <c r="I263" s="152"/>
      <c r="J263" s="151"/>
      <c r="K263" s="151"/>
    </row>
    <row r="264" spans="2:11">
      <c r="B264" s="79"/>
      <c r="C264" s="79"/>
      <c r="D264" s="79"/>
      <c r="E264" s="90"/>
      <c r="F264" s="152"/>
      <c r="G264" s="117"/>
      <c r="H264" s="152"/>
      <c r="I264" s="152"/>
      <c r="J264" s="151"/>
      <c r="K264" s="151"/>
    </row>
    <row r="265" spans="2:11">
      <c r="B265" s="79"/>
      <c r="C265" s="79"/>
      <c r="D265" s="79"/>
      <c r="E265" s="90"/>
      <c r="F265" s="152"/>
      <c r="G265" s="117"/>
      <c r="H265" s="152"/>
      <c r="I265" s="152"/>
      <c r="J265" s="151"/>
      <c r="K265" s="151"/>
    </row>
    <row r="266" spans="2:11">
      <c r="B266" s="79"/>
      <c r="C266" s="79"/>
      <c r="D266" s="79"/>
      <c r="E266" s="90"/>
      <c r="F266" s="152"/>
      <c r="G266" s="117"/>
      <c r="H266" s="152"/>
      <c r="I266" s="152"/>
      <c r="J266" s="151"/>
      <c r="K266" s="151"/>
    </row>
    <row r="267" spans="2:11">
      <c r="B267" s="79"/>
      <c r="C267" s="79"/>
      <c r="D267" s="79"/>
      <c r="E267" s="90"/>
      <c r="F267" s="152"/>
      <c r="G267" s="117"/>
      <c r="H267" s="152"/>
      <c r="I267" s="152"/>
      <c r="J267" s="151"/>
      <c r="K267" s="151"/>
    </row>
    <row r="268" spans="2:11">
      <c r="B268" s="79"/>
      <c r="C268" s="79"/>
      <c r="D268" s="79"/>
      <c r="E268" s="90"/>
      <c r="F268" s="152"/>
      <c r="G268" s="117"/>
      <c r="H268" s="152"/>
      <c r="I268" s="152"/>
      <c r="J268" s="151"/>
      <c r="K268" s="151"/>
    </row>
    <row r="269" spans="2:11">
      <c r="B269" s="79"/>
      <c r="C269" s="79"/>
      <c r="D269" s="79"/>
      <c r="E269" s="90"/>
      <c r="F269" s="152"/>
      <c r="G269" s="117"/>
      <c r="H269" s="152"/>
      <c r="I269" s="152"/>
      <c r="J269" s="151"/>
      <c r="K269" s="151"/>
    </row>
    <row r="270" spans="2:11">
      <c r="B270" s="79"/>
      <c r="C270" s="79"/>
      <c r="D270" s="79"/>
      <c r="E270" s="90"/>
      <c r="F270" s="152"/>
      <c r="G270" s="117"/>
      <c r="H270" s="152"/>
      <c r="I270" s="152"/>
      <c r="J270" s="151"/>
      <c r="K270" s="151"/>
    </row>
    <row r="271" spans="2:11">
      <c r="B271" s="79"/>
      <c r="C271" s="79"/>
      <c r="D271" s="79"/>
      <c r="E271" s="90"/>
      <c r="F271" s="152"/>
      <c r="G271" s="117"/>
      <c r="H271" s="152"/>
      <c r="I271" s="152"/>
      <c r="J271" s="151"/>
      <c r="K271" s="151"/>
    </row>
    <row r="272" spans="2:11">
      <c r="B272" s="79"/>
      <c r="C272" s="79"/>
      <c r="D272" s="79"/>
      <c r="E272" s="90"/>
      <c r="F272" s="152"/>
      <c r="G272" s="117"/>
      <c r="H272" s="152"/>
      <c r="I272" s="152"/>
      <c r="J272" s="151"/>
      <c r="K272" s="151"/>
    </row>
    <row r="273" spans="2:11">
      <c r="B273" s="79"/>
      <c r="C273" s="79"/>
      <c r="D273" s="79"/>
      <c r="E273" s="90"/>
      <c r="F273" s="152"/>
      <c r="G273" s="117"/>
      <c r="H273" s="152"/>
      <c r="I273" s="152"/>
      <c r="J273" s="151"/>
      <c r="K273" s="151"/>
    </row>
    <row r="274" spans="2:11">
      <c r="B274" s="79"/>
      <c r="C274" s="79"/>
      <c r="D274" s="79"/>
      <c r="E274" s="90"/>
      <c r="F274" s="152"/>
      <c r="G274" s="117"/>
      <c r="H274" s="152"/>
      <c r="I274" s="152"/>
      <c r="J274" s="151"/>
      <c r="K274" s="151"/>
    </row>
    <row r="275" spans="2:11">
      <c r="B275" s="79"/>
      <c r="C275" s="79"/>
      <c r="D275" s="79"/>
      <c r="E275" s="90"/>
      <c r="F275" s="152"/>
      <c r="G275" s="117"/>
      <c r="H275" s="152"/>
      <c r="I275" s="152"/>
      <c r="J275" s="151"/>
      <c r="K275" s="151"/>
    </row>
    <row r="276" spans="2:11">
      <c r="B276" s="79"/>
      <c r="C276" s="79"/>
      <c r="D276" s="79"/>
      <c r="E276" s="90"/>
      <c r="F276" s="152"/>
      <c r="G276" s="117"/>
      <c r="H276" s="152"/>
      <c r="I276" s="152"/>
      <c r="J276" s="151"/>
      <c r="K276" s="151"/>
    </row>
    <row r="277" spans="2:11">
      <c r="B277" s="79"/>
      <c r="C277" s="79"/>
      <c r="D277" s="79"/>
      <c r="E277" s="90"/>
      <c r="F277" s="152"/>
      <c r="G277" s="117"/>
      <c r="H277" s="152"/>
      <c r="I277" s="152"/>
      <c r="J277" s="151"/>
      <c r="K277" s="151"/>
    </row>
    <row r="278" spans="2:11">
      <c r="B278" s="79"/>
      <c r="C278" s="79"/>
      <c r="D278" s="79"/>
      <c r="E278" s="90"/>
      <c r="F278" s="152"/>
      <c r="G278" s="117"/>
      <c r="H278" s="152"/>
      <c r="I278" s="152"/>
      <c r="J278" s="151"/>
      <c r="K278" s="151"/>
    </row>
    <row r="279" spans="2:11">
      <c r="B279" s="79"/>
      <c r="C279" s="79"/>
      <c r="D279" s="79"/>
      <c r="E279" s="90"/>
      <c r="F279" s="152"/>
      <c r="G279" s="117"/>
      <c r="H279" s="152"/>
      <c r="I279" s="152"/>
      <c r="J279" s="151"/>
      <c r="K279" s="151"/>
    </row>
    <row r="280" spans="2:11">
      <c r="B280" s="79"/>
      <c r="C280" s="79"/>
      <c r="D280" s="79"/>
      <c r="E280" s="90"/>
      <c r="F280" s="152"/>
      <c r="G280" s="117"/>
      <c r="H280" s="152"/>
      <c r="I280" s="152"/>
      <c r="J280" s="151"/>
      <c r="K280" s="151"/>
    </row>
    <row r="281" spans="2:11">
      <c r="B281" s="79"/>
      <c r="C281" s="79"/>
      <c r="D281" s="79"/>
      <c r="E281" s="90"/>
      <c r="F281" s="152"/>
      <c r="G281" s="117"/>
      <c r="H281" s="152"/>
      <c r="I281" s="152"/>
      <c r="J281" s="151"/>
      <c r="K281" s="151"/>
    </row>
    <row r="282" spans="2:11">
      <c r="B282" s="79"/>
      <c r="C282" s="79"/>
      <c r="D282" s="79"/>
      <c r="E282" s="90"/>
      <c r="F282" s="152"/>
      <c r="G282" s="117"/>
      <c r="H282" s="152"/>
      <c r="I282" s="152"/>
      <c r="J282" s="151"/>
      <c r="K282" s="151"/>
    </row>
    <row r="283" spans="2:11">
      <c r="F283" s="152"/>
      <c r="G283" s="117"/>
      <c r="H283" s="152"/>
      <c r="I283" s="152"/>
      <c r="J283" s="151"/>
      <c r="K283" s="151"/>
    </row>
    <row r="284" spans="2:11">
      <c r="F284" s="152"/>
      <c r="G284" s="117"/>
      <c r="H284" s="152"/>
      <c r="I284" s="152"/>
      <c r="J284" s="151"/>
      <c r="K284" s="151"/>
    </row>
    <row r="285" spans="2:11">
      <c r="F285" s="152"/>
      <c r="G285" s="117"/>
      <c r="H285" s="152"/>
      <c r="I285" s="152"/>
      <c r="J285" s="151"/>
      <c r="K285" s="151"/>
    </row>
    <row r="286" spans="2:11">
      <c r="F286" s="152"/>
      <c r="G286" s="117"/>
      <c r="H286" s="152"/>
      <c r="I286" s="152"/>
      <c r="J286" s="151"/>
      <c r="K286" s="151"/>
    </row>
    <row r="287" spans="2:11">
      <c r="F287" s="152"/>
      <c r="G287" s="117"/>
      <c r="H287" s="152"/>
      <c r="I287" s="152"/>
      <c r="J287" s="151"/>
      <c r="K287" s="151"/>
    </row>
    <row r="288" spans="2:11">
      <c r="F288" s="152"/>
      <c r="G288" s="117"/>
      <c r="H288" s="152"/>
      <c r="I288" s="152"/>
      <c r="J288" s="151"/>
      <c r="K288" s="151"/>
    </row>
    <row r="289" spans="6:11">
      <c r="F289" s="152"/>
      <c r="G289" s="117"/>
      <c r="H289" s="152"/>
      <c r="I289" s="152"/>
      <c r="J289" s="151"/>
      <c r="K289" s="151"/>
    </row>
    <row r="290" spans="6:11">
      <c r="F290" s="152"/>
      <c r="G290" s="117"/>
      <c r="H290" s="152"/>
      <c r="I290" s="152"/>
      <c r="J290" s="151"/>
      <c r="K290" s="151"/>
    </row>
    <row r="291" spans="6:11">
      <c r="F291" s="152"/>
      <c r="G291" s="117"/>
      <c r="H291" s="152"/>
      <c r="I291" s="152"/>
      <c r="J291" s="151"/>
      <c r="K291" s="151"/>
    </row>
    <row r="292" spans="6:11">
      <c r="F292" s="152"/>
      <c r="G292" s="117"/>
      <c r="H292" s="152"/>
      <c r="I292" s="152"/>
      <c r="J292" s="151"/>
      <c r="K292" s="151"/>
    </row>
    <row r="293" spans="6:11">
      <c r="F293" s="152"/>
      <c r="G293" s="117"/>
      <c r="H293" s="152"/>
      <c r="I293" s="152"/>
      <c r="J293" s="151"/>
      <c r="K293" s="151"/>
    </row>
    <row r="294" spans="6:11">
      <c r="F294" s="152"/>
      <c r="G294" s="117"/>
      <c r="H294" s="152"/>
      <c r="I294" s="152"/>
      <c r="J294" s="151"/>
      <c r="K294" s="151"/>
    </row>
    <row r="295" spans="6:11">
      <c r="F295" s="152"/>
      <c r="G295" s="117"/>
      <c r="H295" s="152"/>
      <c r="I295" s="152"/>
      <c r="J295" s="151"/>
      <c r="K295" s="151"/>
    </row>
    <row r="296" spans="6:11">
      <c r="F296" s="152"/>
      <c r="G296" s="117"/>
      <c r="H296" s="152"/>
      <c r="I296" s="152"/>
      <c r="J296" s="151"/>
      <c r="K296" s="151"/>
    </row>
    <row r="297" spans="6:11">
      <c r="F297" s="152"/>
      <c r="G297" s="117"/>
      <c r="H297" s="152"/>
      <c r="I297" s="152"/>
      <c r="J297" s="151"/>
      <c r="K297" s="151"/>
    </row>
    <row r="298" spans="6:11">
      <c r="F298" s="152"/>
      <c r="G298" s="117"/>
      <c r="H298" s="152"/>
      <c r="I298" s="152"/>
      <c r="J298" s="151"/>
      <c r="K298" s="151"/>
    </row>
    <row r="299" spans="6:11">
      <c r="F299" s="152"/>
      <c r="G299" s="117"/>
      <c r="H299" s="152"/>
      <c r="I299" s="152"/>
      <c r="J299" s="151"/>
      <c r="K299" s="151"/>
    </row>
    <row r="300" spans="6:11">
      <c r="F300" s="152"/>
      <c r="G300" s="117"/>
      <c r="H300" s="152"/>
      <c r="I300" s="152"/>
      <c r="J300" s="151"/>
      <c r="K300" s="151"/>
    </row>
    <row r="301" spans="6:11">
      <c r="F301" s="152"/>
      <c r="G301" s="117"/>
      <c r="H301" s="152"/>
      <c r="I301" s="152"/>
      <c r="J301" s="151"/>
      <c r="K301" s="151"/>
    </row>
    <row r="302" spans="6:11">
      <c r="F302" s="152"/>
      <c r="G302" s="117"/>
      <c r="H302" s="152"/>
      <c r="I302" s="152"/>
      <c r="J302" s="151"/>
      <c r="K302" s="151"/>
    </row>
    <row r="303" spans="6:11">
      <c r="F303" s="152"/>
      <c r="G303" s="117"/>
      <c r="H303" s="152"/>
      <c r="I303" s="152"/>
      <c r="J303" s="151"/>
      <c r="K303" s="151"/>
    </row>
    <row r="304" spans="6:11">
      <c r="F304" s="152"/>
      <c r="G304" s="117"/>
      <c r="H304" s="152"/>
      <c r="I304" s="152"/>
      <c r="J304" s="151"/>
      <c r="K304" s="151"/>
    </row>
    <row r="305" spans="6:11">
      <c r="F305" s="152"/>
      <c r="G305" s="117"/>
      <c r="H305" s="152"/>
      <c r="I305" s="152"/>
      <c r="J305" s="151"/>
      <c r="K305" s="151"/>
    </row>
    <row r="306" spans="6:11">
      <c r="F306" s="152"/>
      <c r="G306" s="117"/>
      <c r="H306" s="152"/>
      <c r="I306" s="152"/>
      <c r="J306" s="151"/>
      <c r="K306" s="151"/>
    </row>
    <row r="307" spans="6:11">
      <c r="F307" s="152"/>
      <c r="G307" s="117"/>
      <c r="H307" s="152"/>
      <c r="I307" s="152"/>
      <c r="J307" s="151"/>
      <c r="K307" s="151"/>
    </row>
    <row r="308" spans="6:11">
      <c r="F308" s="152"/>
      <c r="G308" s="117"/>
      <c r="H308" s="152"/>
      <c r="I308" s="152"/>
      <c r="J308" s="151"/>
      <c r="K308" s="151"/>
    </row>
    <row r="309" spans="6:11">
      <c r="F309" s="152"/>
      <c r="G309" s="117"/>
      <c r="H309" s="152"/>
      <c r="I309" s="152"/>
      <c r="J309" s="151"/>
      <c r="K309" s="151"/>
    </row>
    <row r="310" spans="6:11">
      <c r="F310" s="152"/>
      <c r="G310" s="117"/>
      <c r="H310" s="152"/>
      <c r="I310" s="152"/>
      <c r="J310" s="151"/>
      <c r="K310" s="151"/>
    </row>
    <row r="311" spans="6:11">
      <c r="F311" s="152"/>
      <c r="G311" s="117"/>
      <c r="H311" s="152"/>
      <c r="I311" s="152"/>
      <c r="J311" s="151"/>
      <c r="K311" s="151"/>
    </row>
    <row r="312" spans="6:11">
      <c r="F312" s="152"/>
      <c r="G312" s="117"/>
      <c r="H312" s="152"/>
      <c r="I312" s="152"/>
      <c r="J312" s="151"/>
      <c r="K312" s="151"/>
    </row>
    <row r="313" spans="6:11">
      <c r="F313" s="152"/>
      <c r="G313" s="117"/>
      <c r="H313" s="152"/>
      <c r="I313" s="152"/>
      <c r="J313" s="151"/>
      <c r="K313" s="151"/>
    </row>
    <row r="314" spans="6:11">
      <c r="F314" s="152"/>
      <c r="G314" s="117"/>
      <c r="H314" s="152"/>
      <c r="I314" s="152"/>
      <c r="J314" s="151"/>
      <c r="K314" s="151"/>
    </row>
    <row r="315" spans="6:11">
      <c r="F315" s="152"/>
      <c r="G315" s="117"/>
      <c r="H315" s="152"/>
      <c r="I315" s="152"/>
      <c r="J315" s="151"/>
      <c r="K315" s="151"/>
    </row>
    <row r="316" spans="6:11">
      <c r="F316" s="152"/>
      <c r="G316" s="117"/>
      <c r="H316" s="152"/>
      <c r="I316" s="152"/>
      <c r="J316" s="151"/>
      <c r="K316" s="151"/>
    </row>
    <row r="317" spans="6:11">
      <c r="F317" s="152"/>
      <c r="G317" s="117"/>
      <c r="H317" s="152"/>
      <c r="I317" s="152"/>
      <c r="J317" s="151"/>
      <c r="K317" s="151"/>
    </row>
    <row r="318" spans="6:11">
      <c r="F318" s="152"/>
      <c r="G318" s="117"/>
      <c r="H318" s="152"/>
      <c r="I318" s="152"/>
      <c r="J318" s="151"/>
      <c r="K318" s="151"/>
    </row>
    <row r="319" spans="6:11">
      <c r="F319" s="152"/>
      <c r="G319" s="117"/>
      <c r="H319" s="152"/>
      <c r="I319" s="152"/>
      <c r="J319" s="151"/>
      <c r="K319" s="151"/>
    </row>
    <row r="320" spans="6:11">
      <c r="F320" s="152"/>
      <c r="G320" s="117"/>
      <c r="H320" s="152"/>
      <c r="I320" s="152"/>
      <c r="J320" s="151"/>
      <c r="K320" s="151"/>
    </row>
    <row r="321" spans="6:11">
      <c r="F321" s="152"/>
      <c r="G321" s="117"/>
      <c r="H321" s="152"/>
      <c r="I321" s="152"/>
      <c r="J321" s="151"/>
      <c r="K321" s="151"/>
    </row>
    <row r="322" spans="6:11">
      <c r="F322" s="152"/>
      <c r="G322" s="117"/>
      <c r="H322" s="152"/>
      <c r="I322" s="152"/>
      <c r="J322" s="151"/>
      <c r="K322" s="151"/>
    </row>
    <row r="323" spans="6:11">
      <c r="F323" s="152"/>
      <c r="G323" s="117"/>
      <c r="H323" s="151"/>
      <c r="I323" s="152"/>
      <c r="J323" s="151"/>
      <c r="K323" s="151"/>
    </row>
    <row r="324" spans="6:11">
      <c r="F324" s="152"/>
      <c r="G324" s="117"/>
      <c r="H324" s="151"/>
      <c r="I324" s="152"/>
      <c r="J324" s="151"/>
      <c r="K324" s="151"/>
    </row>
    <row r="325" spans="6:11">
      <c r="F325" s="152"/>
      <c r="G325" s="117"/>
      <c r="H325" s="151"/>
      <c r="I325" s="152"/>
      <c r="J325" s="151"/>
      <c r="K325" s="151"/>
    </row>
    <row r="326" spans="6:11">
      <c r="F326" s="152"/>
      <c r="G326" s="117"/>
      <c r="H326" s="151"/>
      <c r="I326" s="152"/>
      <c r="J326" s="151"/>
      <c r="K326" s="151"/>
    </row>
    <row r="327" spans="6:11">
      <c r="F327" s="152"/>
      <c r="G327" s="117"/>
      <c r="H327" s="151"/>
      <c r="I327" s="152"/>
      <c r="J327" s="151"/>
      <c r="K327" s="151"/>
    </row>
    <row r="328" spans="6:11">
      <c r="F328" s="152"/>
      <c r="G328" s="117"/>
      <c r="H328" s="151"/>
      <c r="I328" s="152"/>
      <c r="J328" s="151"/>
      <c r="K328" s="151"/>
    </row>
    <row r="329" spans="6:11">
      <c r="F329" s="152"/>
      <c r="G329" s="117"/>
      <c r="H329" s="151"/>
      <c r="I329" s="152"/>
      <c r="J329" s="151"/>
      <c r="K329" s="151"/>
    </row>
    <row r="330" spans="6:11">
      <c r="F330" s="152"/>
      <c r="G330" s="117"/>
      <c r="H330" s="151"/>
      <c r="I330" s="152"/>
      <c r="J330" s="151"/>
      <c r="K330" s="151"/>
    </row>
    <row r="331" spans="6:11">
      <c r="F331" s="152"/>
      <c r="G331" s="117"/>
      <c r="H331" s="151"/>
      <c r="I331" s="152"/>
      <c r="J331" s="151"/>
      <c r="K331" s="151"/>
    </row>
    <row r="332" spans="6:11">
      <c r="F332" s="152"/>
      <c r="G332" s="117"/>
      <c r="H332" s="151"/>
      <c r="I332" s="152"/>
      <c r="J332" s="151"/>
      <c r="K332" s="151"/>
    </row>
    <row r="333" spans="6:11">
      <c r="F333" s="152"/>
      <c r="G333" s="117"/>
      <c r="H333" s="151"/>
      <c r="I333" s="152"/>
      <c r="J333" s="151"/>
      <c r="K333" s="151"/>
    </row>
    <row r="334" spans="6:11">
      <c r="F334" s="152"/>
      <c r="G334" s="117"/>
      <c r="H334" s="151"/>
      <c r="I334" s="152"/>
      <c r="J334" s="151"/>
      <c r="K334" s="151"/>
    </row>
    <row r="335" spans="6:11">
      <c r="F335" s="152"/>
      <c r="G335" s="117"/>
      <c r="H335" s="151"/>
      <c r="I335" s="152"/>
      <c r="J335" s="151"/>
      <c r="K335" s="151"/>
    </row>
    <row r="336" spans="6:11">
      <c r="F336" s="152"/>
      <c r="G336" s="117"/>
      <c r="H336" s="151"/>
      <c r="I336" s="152"/>
      <c r="J336" s="151"/>
      <c r="K336" s="151"/>
    </row>
    <row r="337" spans="6:11">
      <c r="F337" s="152"/>
      <c r="G337" s="117"/>
      <c r="H337" s="151"/>
      <c r="I337" s="152"/>
      <c r="J337" s="151"/>
      <c r="K337" s="151"/>
    </row>
    <row r="338" spans="6:11">
      <c r="F338" s="152"/>
      <c r="G338" s="117"/>
      <c r="H338" s="151"/>
      <c r="I338" s="152"/>
      <c r="J338" s="151"/>
      <c r="K338" s="151"/>
    </row>
    <row r="339" spans="6:11">
      <c r="F339" s="152"/>
      <c r="G339" s="117"/>
      <c r="H339" s="151"/>
      <c r="I339" s="152"/>
      <c r="J339" s="151"/>
      <c r="K339" s="151"/>
    </row>
    <row r="340" spans="6:11">
      <c r="F340" s="152"/>
      <c r="G340" s="117"/>
      <c r="H340" s="151"/>
      <c r="I340" s="152"/>
      <c r="J340" s="151"/>
      <c r="K340" s="151"/>
    </row>
    <row r="341" spans="6:11">
      <c r="F341" s="152"/>
      <c r="G341" s="117"/>
      <c r="H341" s="151"/>
      <c r="I341" s="152"/>
      <c r="J341" s="151"/>
      <c r="K341" s="151"/>
    </row>
    <row r="342" spans="6:11">
      <c r="F342" s="152"/>
      <c r="G342" s="117"/>
      <c r="H342" s="151"/>
      <c r="I342" s="152"/>
      <c r="J342" s="151"/>
      <c r="K342" s="151"/>
    </row>
    <row r="343" spans="6:11">
      <c r="F343" s="152"/>
      <c r="G343" s="117"/>
      <c r="H343" s="151"/>
      <c r="I343" s="152"/>
      <c r="J343" s="151"/>
      <c r="K343" s="151"/>
    </row>
    <row r="344" spans="6:11">
      <c r="F344" s="152"/>
      <c r="G344" s="117"/>
      <c r="H344" s="151"/>
      <c r="I344" s="152"/>
      <c r="J344" s="151"/>
      <c r="K344" s="151"/>
    </row>
    <row r="345" spans="6:11">
      <c r="F345" s="152"/>
      <c r="G345" s="117"/>
      <c r="H345" s="151"/>
      <c r="I345" s="152"/>
      <c r="J345" s="151"/>
      <c r="K345" s="151"/>
    </row>
    <row r="346" spans="6:11">
      <c r="F346" s="152"/>
      <c r="G346" s="117"/>
      <c r="H346" s="151"/>
      <c r="I346" s="152"/>
      <c r="J346" s="151"/>
      <c r="K346" s="151"/>
    </row>
    <row r="347" spans="6:11">
      <c r="F347" s="152"/>
      <c r="G347" s="117"/>
      <c r="H347" s="151"/>
      <c r="I347" s="152"/>
      <c r="J347" s="151"/>
      <c r="K347" s="151"/>
    </row>
    <row r="348" spans="6:11">
      <c r="F348" s="152"/>
      <c r="G348" s="117"/>
      <c r="H348" s="151"/>
      <c r="I348" s="152"/>
      <c r="J348" s="151"/>
      <c r="K348" s="151"/>
    </row>
    <row r="349" spans="6:11">
      <c r="F349" s="152"/>
      <c r="G349" s="117"/>
      <c r="H349" s="151"/>
      <c r="I349" s="152"/>
      <c r="J349" s="151"/>
      <c r="K349" s="151"/>
    </row>
    <row r="350" spans="6:11">
      <c r="F350" s="152"/>
      <c r="G350" s="117"/>
      <c r="H350" s="151"/>
      <c r="I350" s="152"/>
      <c r="J350" s="151"/>
      <c r="K350" s="151"/>
    </row>
    <row r="351" spans="6:11">
      <c r="F351" s="152"/>
      <c r="G351" s="117"/>
      <c r="H351" s="151"/>
      <c r="I351" s="152"/>
      <c r="J351" s="151"/>
      <c r="K351" s="151"/>
    </row>
    <row r="352" spans="6:11">
      <c r="F352" s="152"/>
      <c r="G352" s="117"/>
      <c r="H352" s="151"/>
      <c r="I352" s="152"/>
      <c r="J352" s="151"/>
      <c r="K352" s="151"/>
    </row>
    <row r="353" spans="6:11">
      <c r="F353" s="152"/>
      <c r="G353" s="117"/>
      <c r="H353" s="151"/>
      <c r="I353" s="152"/>
      <c r="J353" s="151"/>
      <c r="K353" s="151"/>
    </row>
    <row r="354" spans="6:11">
      <c r="F354" s="152"/>
      <c r="G354" s="117"/>
      <c r="H354" s="151"/>
      <c r="I354" s="152"/>
      <c r="J354" s="151"/>
      <c r="K354" s="151"/>
    </row>
    <row r="355" spans="6:11">
      <c r="F355" s="152"/>
      <c r="G355" s="117"/>
      <c r="H355" s="151"/>
      <c r="I355" s="152"/>
      <c r="J355" s="151"/>
      <c r="K355" s="151"/>
    </row>
    <row r="356" spans="6:11">
      <c r="F356" s="152"/>
      <c r="G356" s="117"/>
      <c r="H356" s="151"/>
      <c r="I356" s="152"/>
      <c r="J356" s="151"/>
      <c r="K356" s="151"/>
    </row>
    <row r="357" spans="6:11">
      <c r="F357" s="152"/>
      <c r="G357" s="117"/>
      <c r="H357" s="151"/>
      <c r="I357" s="152"/>
      <c r="J357" s="151"/>
      <c r="K357" s="151"/>
    </row>
    <row r="358" spans="6:11">
      <c r="F358" s="152"/>
      <c r="G358" s="117"/>
      <c r="H358" s="151"/>
      <c r="I358" s="152"/>
      <c r="J358" s="151"/>
      <c r="K358" s="151"/>
    </row>
    <row r="359" spans="6:11">
      <c r="F359" s="152"/>
      <c r="G359" s="117"/>
      <c r="H359" s="151"/>
      <c r="I359" s="152"/>
      <c r="J359" s="151"/>
      <c r="K359" s="151"/>
    </row>
    <row r="360" spans="6:11">
      <c r="F360" s="152"/>
      <c r="G360" s="117"/>
      <c r="H360" s="151"/>
      <c r="I360" s="152"/>
      <c r="J360" s="151"/>
      <c r="K360" s="151"/>
    </row>
    <row r="361" spans="6:11">
      <c r="F361" s="152"/>
      <c r="G361" s="117"/>
      <c r="H361" s="151"/>
      <c r="I361" s="152"/>
      <c r="J361" s="151"/>
      <c r="K361" s="151"/>
    </row>
    <row r="362" spans="6:11">
      <c r="F362" s="152"/>
      <c r="G362" s="117"/>
      <c r="H362" s="151"/>
      <c r="I362" s="152"/>
      <c r="J362" s="151"/>
      <c r="K362" s="151"/>
    </row>
    <row r="363" spans="6:11">
      <c r="F363" s="152"/>
      <c r="G363" s="117"/>
      <c r="H363" s="151"/>
      <c r="I363" s="152"/>
      <c r="J363" s="151"/>
      <c r="K363" s="151"/>
    </row>
    <row r="364" spans="6:11">
      <c r="F364" s="152"/>
      <c r="G364" s="117"/>
      <c r="H364" s="151"/>
      <c r="I364" s="152"/>
      <c r="J364" s="151"/>
      <c r="K364" s="151"/>
    </row>
    <row r="365" spans="6:11">
      <c r="F365" s="152"/>
      <c r="G365" s="117"/>
      <c r="H365" s="151"/>
      <c r="I365" s="152"/>
      <c r="J365" s="151"/>
      <c r="K365" s="151"/>
    </row>
    <row r="366" spans="6:11">
      <c r="F366" s="152"/>
      <c r="G366" s="117"/>
      <c r="H366" s="151"/>
      <c r="I366" s="152"/>
      <c r="J366" s="151"/>
      <c r="K366" s="151"/>
    </row>
    <row r="367" spans="6:11">
      <c r="F367" s="152"/>
      <c r="G367" s="117"/>
      <c r="H367" s="151"/>
      <c r="I367" s="152"/>
      <c r="J367" s="151"/>
      <c r="K367" s="151"/>
    </row>
    <row r="368" spans="6:11">
      <c r="F368" s="152"/>
      <c r="G368" s="117"/>
      <c r="H368" s="151"/>
      <c r="I368" s="152"/>
      <c r="J368" s="151"/>
      <c r="K368" s="151"/>
    </row>
    <row r="369" spans="6:11">
      <c r="F369" s="152"/>
      <c r="G369" s="117"/>
      <c r="H369" s="151"/>
      <c r="I369" s="152"/>
      <c r="J369" s="151"/>
      <c r="K369" s="151"/>
    </row>
    <row r="370" spans="6:11">
      <c r="F370" s="152"/>
      <c r="G370" s="117"/>
      <c r="H370" s="151"/>
      <c r="I370" s="152"/>
      <c r="J370" s="151"/>
      <c r="K370" s="151"/>
    </row>
    <row r="371" spans="6:11">
      <c r="F371" s="152"/>
      <c r="G371" s="117"/>
      <c r="H371" s="151"/>
      <c r="I371" s="152"/>
      <c r="J371" s="151"/>
      <c r="K371" s="151"/>
    </row>
    <row r="372" spans="6:11">
      <c r="F372" s="152"/>
      <c r="G372" s="117"/>
      <c r="H372" s="151"/>
      <c r="I372" s="152"/>
      <c r="J372" s="151"/>
      <c r="K372" s="151"/>
    </row>
    <row r="373" spans="6:11">
      <c r="F373" s="152"/>
      <c r="G373" s="117"/>
      <c r="H373" s="151"/>
      <c r="I373" s="152"/>
      <c r="J373" s="151"/>
      <c r="K373" s="151"/>
    </row>
    <row r="374" spans="6:11">
      <c r="F374" s="152"/>
      <c r="G374" s="117"/>
      <c r="H374" s="151"/>
      <c r="I374" s="152"/>
      <c r="J374" s="151"/>
      <c r="K374" s="151"/>
    </row>
    <row r="375" spans="6:11">
      <c r="F375" s="152"/>
      <c r="G375" s="117"/>
      <c r="H375" s="151"/>
      <c r="I375" s="152"/>
      <c r="J375" s="151"/>
      <c r="K375" s="151"/>
    </row>
    <row r="376" spans="6:11">
      <c r="F376" s="152"/>
      <c r="G376" s="117"/>
      <c r="H376" s="151"/>
      <c r="I376" s="152"/>
      <c r="J376" s="151"/>
      <c r="K376" s="151"/>
    </row>
    <row r="377" spans="6:11">
      <c r="F377" s="152"/>
      <c r="G377" s="117"/>
      <c r="H377" s="151"/>
      <c r="I377" s="152"/>
      <c r="J377" s="151"/>
      <c r="K377" s="151"/>
    </row>
    <row r="378" spans="6:11">
      <c r="F378" s="152"/>
      <c r="G378" s="117"/>
      <c r="H378" s="151"/>
      <c r="I378" s="152"/>
      <c r="J378" s="151"/>
      <c r="K378" s="151"/>
    </row>
    <row r="379" spans="6:11">
      <c r="F379" s="152"/>
      <c r="G379" s="117"/>
      <c r="H379" s="151"/>
      <c r="I379" s="152"/>
      <c r="J379" s="151"/>
      <c r="K379" s="151"/>
    </row>
    <row r="380" spans="6:11">
      <c r="F380" s="152"/>
      <c r="G380" s="117"/>
      <c r="H380" s="151"/>
      <c r="I380" s="152"/>
      <c r="J380" s="151"/>
      <c r="K380" s="151"/>
    </row>
    <row r="381" spans="6:11">
      <c r="F381" s="152"/>
      <c r="G381" s="117"/>
      <c r="H381" s="151"/>
      <c r="I381" s="152"/>
      <c r="J381" s="151"/>
      <c r="K381" s="151"/>
    </row>
    <row r="382" spans="6:11">
      <c r="F382" s="152"/>
      <c r="G382" s="117"/>
      <c r="H382" s="151"/>
      <c r="I382" s="152"/>
      <c r="J382" s="151"/>
      <c r="K382" s="151"/>
    </row>
    <row r="383" spans="6:11">
      <c r="F383" s="152"/>
      <c r="G383" s="117"/>
      <c r="H383" s="151"/>
      <c r="I383" s="152"/>
      <c r="J383" s="151"/>
      <c r="K383" s="151"/>
    </row>
    <row r="384" spans="6:11">
      <c r="F384" s="152"/>
      <c r="G384" s="117"/>
      <c r="H384" s="151"/>
      <c r="I384" s="152"/>
      <c r="J384" s="151"/>
      <c r="K384" s="151"/>
    </row>
    <row r="385" spans="6:11">
      <c r="F385" s="152"/>
      <c r="G385" s="117"/>
      <c r="H385" s="151"/>
      <c r="I385" s="152"/>
      <c r="J385" s="151"/>
      <c r="K385" s="151"/>
    </row>
    <row r="386" spans="6:11">
      <c r="F386" s="152"/>
      <c r="G386" s="117"/>
      <c r="H386" s="151"/>
      <c r="I386" s="152"/>
      <c r="J386" s="151"/>
      <c r="K386" s="151"/>
    </row>
    <row r="387" spans="6:11">
      <c r="F387" s="152"/>
      <c r="G387" s="117"/>
      <c r="H387" s="151"/>
      <c r="I387" s="152"/>
      <c r="J387" s="151"/>
      <c r="K387" s="151"/>
    </row>
    <row r="388" spans="6:11">
      <c r="F388" s="152"/>
      <c r="G388" s="117"/>
      <c r="H388" s="151"/>
      <c r="I388" s="152"/>
      <c r="J388" s="151"/>
      <c r="K388" s="151"/>
    </row>
    <row r="389" spans="6:11">
      <c r="F389" s="152"/>
      <c r="G389" s="117"/>
      <c r="H389" s="151"/>
      <c r="I389" s="152"/>
      <c r="J389" s="151"/>
      <c r="K389" s="151"/>
    </row>
    <row r="390" spans="6:11">
      <c r="F390" s="152"/>
      <c r="G390" s="117"/>
      <c r="H390" s="151"/>
      <c r="I390" s="152"/>
      <c r="J390" s="151"/>
      <c r="K390" s="151"/>
    </row>
    <row r="391" spans="6:11">
      <c r="F391" s="152"/>
      <c r="G391" s="117"/>
      <c r="H391" s="151"/>
      <c r="I391" s="152"/>
      <c r="J391" s="151"/>
      <c r="K391" s="151"/>
    </row>
    <row r="392" spans="6:11">
      <c r="F392" s="152"/>
      <c r="G392" s="117"/>
      <c r="H392" s="151"/>
      <c r="I392" s="152"/>
      <c r="J392" s="151"/>
      <c r="K392" s="151"/>
    </row>
    <row r="393" spans="6:11">
      <c r="F393" s="152"/>
      <c r="G393" s="117"/>
      <c r="H393" s="151"/>
      <c r="I393" s="152"/>
      <c r="J393" s="151"/>
      <c r="K393" s="151"/>
    </row>
    <row r="394" spans="6:11">
      <c r="F394" s="152"/>
      <c r="G394" s="117"/>
      <c r="H394" s="151"/>
      <c r="I394" s="152"/>
      <c r="J394" s="151"/>
      <c r="K394" s="151"/>
    </row>
    <row r="395" spans="6:11">
      <c r="F395" s="152"/>
      <c r="G395" s="117"/>
      <c r="H395" s="151"/>
      <c r="I395" s="152"/>
      <c r="J395" s="151"/>
      <c r="K395" s="151"/>
    </row>
    <row r="396" spans="6:11">
      <c r="F396" s="152"/>
      <c r="G396" s="117"/>
      <c r="H396" s="151"/>
      <c r="I396" s="152"/>
      <c r="J396" s="151"/>
      <c r="K396" s="151"/>
    </row>
    <row r="397" spans="6:11">
      <c r="F397" s="152"/>
      <c r="G397" s="117"/>
      <c r="H397" s="151"/>
      <c r="I397" s="152"/>
      <c r="J397" s="151"/>
      <c r="K397" s="151"/>
    </row>
    <row r="398" spans="6:11">
      <c r="F398" s="152"/>
      <c r="G398" s="117"/>
      <c r="H398" s="151"/>
      <c r="I398" s="152"/>
      <c r="J398" s="151"/>
      <c r="K398" s="151"/>
    </row>
    <row r="399" spans="6:11">
      <c r="F399" s="152"/>
      <c r="G399" s="117"/>
      <c r="H399" s="151"/>
      <c r="I399" s="152"/>
      <c r="J399" s="151"/>
      <c r="K399" s="151"/>
    </row>
    <row r="400" spans="6:11">
      <c r="F400" s="152"/>
      <c r="G400" s="117"/>
      <c r="H400" s="151"/>
      <c r="I400" s="152"/>
      <c r="J400" s="151"/>
      <c r="K400" s="151"/>
    </row>
    <row r="401" spans="6:11">
      <c r="F401" s="152"/>
      <c r="G401" s="117"/>
      <c r="H401" s="151"/>
      <c r="I401" s="152"/>
      <c r="J401" s="151"/>
      <c r="K401" s="151"/>
    </row>
    <row r="402" spans="6:11">
      <c r="F402" s="152"/>
      <c r="G402" s="117"/>
      <c r="H402" s="151"/>
      <c r="I402" s="152"/>
      <c r="J402" s="151"/>
      <c r="K402" s="151"/>
    </row>
    <row r="403" spans="6:11">
      <c r="F403" s="152"/>
      <c r="G403" s="117"/>
      <c r="H403" s="151"/>
      <c r="I403" s="152"/>
      <c r="J403" s="151"/>
      <c r="K403" s="151"/>
    </row>
    <row r="404" spans="6:11">
      <c r="F404" s="152"/>
      <c r="G404" s="117"/>
      <c r="H404" s="151"/>
      <c r="I404" s="152"/>
      <c r="J404" s="151"/>
      <c r="K404" s="151"/>
    </row>
    <row r="405" spans="6:11">
      <c r="F405" s="152"/>
      <c r="G405" s="117"/>
      <c r="H405" s="151"/>
      <c r="I405" s="152"/>
      <c r="J405" s="151"/>
      <c r="K405" s="151"/>
    </row>
    <row r="406" spans="6:11">
      <c r="F406" s="152"/>
      <c r="G406" s="117"/>
      <c r="H406" s="151"/>
      <c r="I406" s="152"/>
      <c r="J406" s="151"/>
      <c r="K406" s="151"/>
    </row>
    <row r="407" spans="6:11">
      <c r="F407" s="152"/>
      <c r="G407" s="117"/>
      <c r="H407" s="151"/>
      <c r="I407" s="152"/>
      <c r="J407" s="151"/>
      <c r="K407" s="151"/>
    </row>
    <row r="408" spans="6:11">
      <c r="F408" s="152"/>
      <c r="G408" s="117"/>
      <c r="H408" s="151"/>
      <c r="I408" s="152"/>
      <c r="J408" s="151"/>
      <c r="K408" s="151"/>
    </row>
    <row r="409" spans="6:11">
      <c r="F409" s="152"/>
      <c r="G409" s="117"/>
      <c r="H409" s="151"/>
      <c r="I409" s="152"/>
      <c r="J409" s="151"/>
      <c r="K409" s="151"/>
    </row>
    <row r="410" spans="6:11">
      <c r="F410" s="152"/>
      <c r="G410" s="117"/>
      <c r="H410" s="151"/>
      <c r="I410" s="152"/>
      <c r="J410" s="151"/>
      <c r="K410" s="151"/>
    </row>
    <row r="411" spans="6:11">
      <c r="F411" s="152"/>
      <c r="G411" s="117"/>
      <c r="H411" s="151"/>
      <c r="I411" s="152"/>
      <c r="J411" s="151"/>
      <c r="K411" s="151"/>
    </row>
    <row r="412" spans="6:11">
      <c r="F412" s="152"/>
      <c r="G412" s="117"/>
      <c r="H412" s="151"/>
      <c r="I412" s="152"/>
      <c r="J412" s="151"/>
      <c r="K412" s="151"/>
    </row>
    <row r="413" spans="6:11">
      <c r="F413" s="152"/>
      <c r="G413" s="117"/>
      <c r="H413" s="151"/>
      <c r="I413" s="152"/>
      <c r="J413" s="151"/>
      <c r="K413" s="151"/>
    </row>
    <row r="414" spans="6:11">
      <c r="F414" s="152"/>
      <c r="G414" s="117"/>
      <c r="H414" s="151"/>
      <c r="I414" s="152"/>
      <c r="J414" s="151"/>
      <c r="K414" s="151"/>
    </row>
    <row r="415" spans="6:11">
      <c r="F415" s="152"/>
      <c r="G415" s="117"/>
      <c r="H415" s="151"/>
      <c r="I415" s="152"/>
      <c r="J415" s="151"/>
      <c r="K415" s="151"/>
    </row>
    <row r="416" spans="6:11">
      <c r="F416" s="152"/>
      <c r="G416" s="117"/>
      <c r="H416" s="151"/>
      <c r="I416" s="152"/>
      <c r="J416" s="151"/>
      <c r="K416" s="151"/>
    </row>
    <row r="417" spans="6:11">
      <c r="F417" s="152"/>
      <c r="G417" s="117"/>
      <c r="H417" s="151"/>
      <c r="I417" s="152"/>
      <c r="J417" s="151"/>
      <c r="K417" s="151"/>
    </row>
    <row r="418" spans="6:11">
      <c r="F418" s="152"/>
      <c r="G418" s="117"/>
      <c r="H418" s="151"/>
      <c r="I418" s="152"/>
      <c r="J418" s="151"/>
      <c r="K418" s="151"/>
    </row>
    <row r="419" spans="6:11">
      <c r="F419" s="152"/>
      <c r="G419" s="117"/>
      <c r="H419" s="151"/>
      <c r="I419" s="152"/>
      <c r="J419" s="151"/>
      <c r="K419" s="151"/>
    </row>
    <row r="420" spans="6:11">
      <c r="F420" s="152"/>
      <c r="G420" s="117"/>
      <c r="H420" s="151"/>
      <c r="I420" s="152"/>
      <c r="J420" s="151"/>
      <c r="K420" s="151"/>
    </row>
    <row r="421" spans="6:11">
      <c r="F421" s="152"/>
      <c r="G421" s="117"/>
      <c r="H421" s="151"/>
      <c r="I421" s="152"/>
      <c r="J421" s="151"/>
      <c r="K421" s="151"/>
    </row>
    <row r="422" spans="6:11">
      <c r="F422" s="152"/>
      <c r="G422" s="117"/>
      <c r="H422" s="151"/>
      <c r="I422" s="152"/>
      <c r="J422" s="151"/>
      <c r="K422" s="151"/>
    </row>
    <row r="423" spans="6:11">
      <c r="F423" s="152"/>
      <c r="G423" s="117"/>
      <c r="H423" s="151"/>
      <c r="I423" s="152"/>
      <c r="J423" s="151"/>
      <c r="K423" s="151"/>
    </row>
    <row r="424" spans="6:11">
      <c r="F424" s="152"/>
      <c r="G424" s="117"/>
      <c r="H424" s="151"/>
      <c r="I424" s="152"/>
      <c r="J424" s="151"/>
      <c r="K424" s="151"/>
    </row>
    <row r="425" spans="6:11">
      <c r="F425" s="152"/>
      <c r="G425" s="117"/>
      <c r="H425" s="151"/>
      <c r="I425" s="152"/>
      <c r="J425" s="151"/>
      <c r="K425" s="151"/>
    </row>
    <row r="426" spans="6:11">
      <c r="F426" s="152"/>
      <c r="G426" s="117"/>
      <c r="H426" s="151"/>
      <c r="I426" s="152"/>
      <c r="J426" s="151"/>
      <c r="K426" s="151"/>
    </row>
    <row r="427" spans="6:11">
      <c r="F427" s="152"/>
      <c r="G427" s="117"/>
      <c r="H427" s="151"/>
      <c r="I427" s="152"/>
      <c r="J427" s="151"/>
      <c r="K427" s="151"/>
    </row>
    <row r="428" spans="6:11">
      <c r="F428" s="152"/>
      <c r="G428" s="117"/>
      <c r="H428" s="151"/>
      <c r="I428" s="152"/>
      <c r="J428" s="151"/>
      <c r="K428" s="151"/>
    </row>
    <row r="429" spans="6:11">
      <c r="F429" s="152"/>
      <c r="G429" s="117"/>
      <c r="H429" s="151"/>
      <c r="I429" s="152"/>
      <c r="J429" s="151"/>
      <c r="K429" s="151"/>
    </row>
    <row r="430" spans="6:11">
      <c r="F430" s="152"/>
      <c r="G430" s="117"/>
      <c r="H430" s="151"/>
      <c r="I430" s="152"/>
      <c r="J430" s="151"/>
      <c r="K430" s="151"/>
    </row>
    <row r="431" spans="6:11">
      <c r="F431" s="152"/>
      <c r="G431" s="117"/>
      <c r="H431" s="151"/>
      <c r="I431" s="152"/>
      <c r="J431" s="151"/>
      <c r="K431" s="151"/>
    </row>
    <row r="432" spans="6:11">
      <c r="F432" s="152"/>
      <c r="G432" s="117"/>
      <c r="H432" s="151"/>
      <c r="I432" s="152"/>
      <c r="J432" s="151"/>
      <c r="K432" s="151"/>
    </row>
    <row r="433" spans="6:11">
      <c r="F433" s="152"/>
      <c r="G433" s="117"/>
      <c r="H433" s="151"/>
      <c r="I433" s="152"/>
      <c r="J433" s="151"/>
      <c r="K433" s="151"/>
    </row>
    <row r="434" spans="6:11">
      <c r="F434" s="152"/>
      <c r="G434" s="117"/>
      <c r="H434" s="151"/>
      <c r="I434" s="152"/>
      <c r="J434" s="151"/>
      <c r="K434" s="151"/>
    </row>
    <row r="435" spans="6:11">
      <c r="F435" s="152"/>
      <c r="G435" s="117"/>
      <c r="H435" s="151"/>
      <c r="I435" s="152"/>
      <c r="J435" s="151"/>
      <c r="K435" s="151"/>
    </row>
    <row r="436" spans="6:11">
      <c r="F436" s="152"/>
      <c r="G436" s="117"/>
      <c r="H436" s="151"/>
      <c r="I436" s="152"/>
      <c r="J436" s="151"/>
      <c r="K436" s="151"/>
    </row>
    <row r="437" spans="6:11">
      <c r="F437" s="152"/>
      <c r="G437" s="117"/>
      <c r="H437" s="151"/>
      <c r="I437" s="152"/>
      <c r="J437" s="151"/>
      <c r="K437" s="151"/>
    </row>
    <row r="438" spans="6:11">
      <c r="F438" s="152"/>
      <c r="G438" s="117"/>
      <c r="H438" s="151"/>
      <c r="I438" s="152"/>
      <c r="J438" s="151"/>
      <c r="K438" s="151"/>
    </row>
    <row r="439" spans="6:11">
      <c r="F439" s="152"/>
      <c r="G439" s="117"/>
      <c r="H439" s="151"/>
      <c r="I439" s="152"/>
      <c r="J439" s="151"/>
      <c r="K439" s="151"/>
    </row>
    <row r="440" spans="6:11">
      <c r="F440" s="152"/>
      <c r="G440" s="117"/>
      <c r="H440" s="151"/>
      <c r="I440" s="152"/>
      <c r="J440" s="151"/>
      <c r="K440" s="151"/>
    </row>
    <row r="441" spans="6:11">
      <c r="F441" s="152"/>
      <c r="G441" s="117"/>
      <c r="H441" s="151"/>
      <c r="I441" s="152"/>
      <c r="J441" s="151"/>
      <c r="K441" s="151"/>
    </row>
    <row r="442" spans="6:11">
      <c r="F442" s="152"/>
      <c r="G442" s="117"/>
      <c r="H442" s="151"/>
      <c r="I442" s="152"/>
      <c r="J442" s="151"/>
      <c r="K442" s="151"/>
    </row>
    <row r="443" spans="6:11">
      <c r="F443" s="152"/>
      <c r="G443" s="117"/>
      <c r="H443" s="151"/>
      <c r="I443" s="152"/>
      <c r="J443" s="151"/>
      <c r="K443" s="151"/>
    </row>
    <row r="444" spans="6:11">
      <c r="F444" s="152"/>
      <c r="G444" s="117"/>
      <c r="H444" s="151"/>
      <c r="I444" s="152"/>
      <c r="J444" s="151"/>
      <c r="K444" s="151"/>
    </row>
    <row r="445" spans="6:11">
      <c r="F445" s="152"/>
      <c r="G445" s="117"/>
      <c r="H445" s="151"/>
      <c r="I445" s="152"/>
      <c r="J445" s="151"/>
      <c r="K445" s="151"/>
    </row>
    <row r="446" spans="6:11">
      <c r="F446" s="152"/>
      <c r="G446" s="117"/>
      <c r="H446" s="151"/>
      <c r="I446" s="152"/>
      <c r="J446" s="151"/>
      <c r="K446" s="151"/>
    </row>
    <row r="447" spans="6:11">
      <c r="F447" s="152"/>
      <c r="G447" s="117"/>
      <c r="H447" s="151"/>
      <c r="I447" s="152"/>
      <c r="J447" s="151"/>
      <c r="K447" s="151"/>
    </row>
    <row r="448" spans="6:11">
      <c r="F448" s="152"/>
      <c r="G448" s="117"/>
      <c r="H448" s="151"/>
      <c r="I448" s="152"/>
      <c r="J448" s="151"/>
      <c r="K448" s="151"/>
    </row>
    <row r="449" spans="6:11">
      <c r="F449" s="152"/>
      <c r="G449" s="117"/>
      <c r="H449" s="151"/>
      <c r="I449" s="152"/>
      <c r="J449" s="151"/>
      <c r="K449" s="151"/>
    </row>
    <row r="450" spans="6:11">
      <c r="F450" s="152"/>
      <c r="G450" s="117"/>
      <c r="H450" s="151"/>
      <c r="I450" s="152"/>
      <c r="J450" s="151"/>
      <c r="K450" s="151"/>
    </row>
    <row r="451" spans="6:11">
      <c r="F451" s="152"/>
      <c r="G451" s="117"/>
      <c r="H451" s="151"/>
      <c r="I451" s="152"/>
      <c r="J451" s="151"/>
      <c r="K451" s="151"/>
    </row>
    <row r="452" spans="6:11">
      <c r="F452" s="152"/>
      <c r="G452" s="117"/>
      <c r="H452" s="151"/>
      <c r="I452" s="152"/>
      <c r="J452" s="151"/>
      <c r="K452" s="151"/>
    </row>
    <row r="453" spans="6:11">
      <c r="F453" s="152"/>
      <c r="G453" s="117"/>
      <c r="H453" s="151"/>
      <c r="I453" s="152"/>
      <c r="J453" s="151"/>
      <c r="K453" s="151"/>
    </row>
    <row r="454" spans="6:11">
      <c r="F454" s="152"/>
      <c r="G454" s="117"/>
      <c r="H454" s="151"/>
      <c r="I454" s="152"/>
      <c r="J454" s="151"/>
      <c r="K454" s="151"/>
    </row>
    <row r="455" spans="6:11">
      <c r="F455" s="152"/>
      <c r="G455" s="117"/>
      <c r="H455" s="151"/>
      <c r="I455" s="152"/>
      <c r="J455" s="151"/>
      <c r="K455" s="151"/>
    </row>
    <row r="456" spans="6:11">
      <c r="F456" s="152"/>
      <c r="G456" s="117"/>
      <c r="H456" s="151"/>
      <c r="I456" s="152"/>
      <c r="J456" s="151"/>
      <c r="K456" s="151"/>
    </row>
    <row r="457" spans="6:11">
      <c r="F457" s="152"/>
      <c r="G457" s="117"/>
      <c r="H457" s="151"/>
      <c r="I457" s="152"/>
      <c r="J457" s="151"/>
      <c r="K457" s="151"/>
    </row>
    <row r="458" spans="6:11">
      <c r="F458" s="152"/>
      <c r="G458" s="117"/>
      <c r="H458" s="151"/>
      <c r="I458" s="152"/>
      <c r="J458" s="151"/>
      <c r="K458" s="151"/>
    </row>
    <row r="459" spans="6:11">
      <c r="F459" s="152"/>
      <c r="G459" s="117"/>
      <c r="H459" s="151"/>
      <c r="I459" s="152"/>
      <c r="J459" s="151"/>
      <c r="K459" s="151"/>
    </row>
    <row r="460" spans="6:11">
      <c r="F460" s="152"/>
      <c r="G460" s="117"/>
      <c r="H460" s="151"/>
      <c r="I460" s="152"/>
      <c r="J460" s="151"/>
      <c r="K460" s="151"/>
    </row>
    <row r="461" spans="6:11">
      <c r="F461" s="152"/>
      <c r="G461" s="117"/>
      <c r="H461" s="151"/>
      <c r="I461" s="152"/>
      <c r="J461" s="151"/>
      <c r="K461" s="151"/>
    </row>
    <row r="462" spans="6:11">
      <c r="F462" s="152"/>
      <c r="G462" s="117"/>
      <c r="H462" s="151"/>
      <c r="I462" s="152"/>
      <c r="J462" s="151"/>
      <c r="K462" s="151"/>
    </row>
    <row r="463" spans="6:11">
      <c r="F463" s="152"/>
      <c r="G463" s="117"/>
      <c r="H463" s="151"/>
      <c r="I463" s="152"/>
      <c r="J463" s="151"/>
      <c r="K463" s="151"/>
    </row>
    <row r="464" spans="6:11">
      <c r="F464" s="152"/>
      <c r="G464" s="117"/>
      <c r="H464" s="151"/>
      <c r="I464" s="152"/>
      <c r="J464" s="151"/>
      <c r="K464" s="151"/>
    </row>
    <row r="465" spans="6:11">
      <c r="F465" s="152"/>
      <c r="G465" s="117"/>
      <c r="H465" s="151"/>
      <c r="I465" s="152"/>
      <c r="J465" s="151"/>
      <c r="K465" s="151"/>
    </row>
    <row r="466" spans="6:11">
      <c r="F466" s="152"/>
      <c r="G466" s="117"/>
      <c r="H466" s="151"/>
      <c r="I466" s="152"/>
      <c r="J466" s="151"/>
      <c r="K466" s="151"/>
    </row>
    <row r="467" spans="6:11">
      <c r="F467" s="152"/>
      <c r="G467" s="117"/>
      <c r="H467" s="151"/>
      <c r="I467" s="152"/>
      <c r="J467" s="151"/>
      <c r="K467" s="151"/>
    </row>
    <row r="468" spans="6:11">
      <c r="F468" s="152"/>
      <c r="G468" s="117"/>
      <c r="H468" s="151"/>
      <c r="I468" s="152"/>
      <c r="J468" s="151"/>
      <c r="K468" s="151"/>
    </row>
    <row r="469" spans="6:11">
      <c r="F469" s="152"/>
      <c r="G469" s="117"/>
      <c r="H469" s="151"/>
      <c r="I469" s="152"/>
      <c r="J469" s="151"/>
      <c r="K469" s="151"/>
    </row>
    <row r="470" spans="6:11">
      <c r="F470" s="152"/>
      <c r="G470" s="117"/>
      <c r="H470" s="151"/>
      <c r="I470" s="152"/>
      <c r="J470" s="151"/>
      <c r="K470" s="151"/>
    </row>
    <row r="471" spans="6:11">
      <c r="F471" s="152"/>
      <c r="G471" s="117"/>
      <c r="H471" s="151"/>
      <c r="I471" s="152"/>
      <c r="J471" s="151"/>
      <c r="K471" s="151"/>
    </row>
    <row r="472" spans="6:11">
      <c r="F472" s="152"/>
      <c r="G472" s="117"/>
      <c r="H472" s="151"/>
      <c r="I472" s="152"/>
      <c r="J472" s="151"/>
      <c r="K472" s="151"/>
    </row>
    <row r="473" spans="6:11">
      <c r="F473" s="152"/>
      <c r="G473" s="117"/>
      <c r="H473" s="151"/>
      <c r="I473" s="152"/>
      <c r="J473" s="151"/>
      <c r="K473" s="151"/>
    </row>
    <row r="474" spans="6:11">
      <c r="F474" s="152"/>
      <c r="G474" s="117"/>
      <c r="H474" s="151"/>
      <c r="I474" s="152"/>
      <c r="J474" s="151"/>
      <c r="K474" s="151"/>
    </row>
    <row r="475" spans="6:11">
      <c r="F475" s="152"/>
      <c r="G475" s="117"/>
      <c r="H475" s="151"/>
      <c r="I475" s="152"/>
      <c r="J475" s="151"/>
      <c r="K475" s="151"/>
    </row>
    <row r="476" spans="6:11">
      <c r="F476" s="152"/>
      <c r="G476" s="117"/>
      <c r="H476" s="151"/>
      <c r="I476" s="152"/>
      <c r="J476" s="151"/>
      <c r="K476" s="151"/>
    </row>
    <row r="477" spans="6:11">
      <c r="F477" s="152"/>
      <c r="G477" s="117"/>
      <c r="H477" s="151"/>
      <c r="I477" s="152"/>
      <c r="J477" s="151"/>
      <c r="K477" s="151"/>
    </row>
    <row r="478" spans="6:11">
      <c r="F478" s="152"/>
      <c r="G478" s="117"/>
      <c r="H478" s="151"/>
      <c r="I478" s="152"/>
      <c r="J478" s="151"/>
      <c r="K478" s="151"/>
    </row>
    <row r="479" spans="6:11">
      <c r="F479" s="152"/>
      <c r="G479" s="117"/>
      <c r="H479" s="151"/>
      <c r="I479" s="152"/>
      <c r="J479" s="151"/>
      <c r="K479" s="151"/>
    </row>
    <row r="480" spans="6:11">
      <c r="F480" s="152"/>
      <c r="G480" s="117"/>
      <c r="H480" s="151"/>
      <c r="I480" s="152"/>
      <c r="J480" s="151"/>
      <c r="K480" s="151"/>
    </row>
    <row r="481" spans="6:11">
      <c r="F481" s="152"/>
      <c r="G481" s="117"/>
      <c r="H481" s="151"/>
      <c r="I481" s="152"/>
      <c r="J481" s="151"/>
      <c r="K481" s="151"/>
    </row>
    <row r="482" spans="6:11">
      <c r="F482" s="152"/>
      <c r="G482" s="117"/>
      <c r="H482" s="151"/>
      <c r="I482" s="152"/>
      <c r="J482" s="151"/>
      <c r="K482" s="151"/>
    </row>
    <row r="483" spans="6:11">
      <c r="F483" s="152"/>
      <c r="G483" s="117"/>
      <c r="H483" s="151"/>
      <c r="I483" s="152"/>
      <c r="J483" s="151"/>
      <c r="K483" s="151"/>
    </row>
    <row r="484" spans="6:11">
      <c r="F484" s="152"/>
      <c r="G484" s="117"/>
      <c r="H484" s="151"/>
      <c r="I484" s="152"/>
      <c r="J484" s="151"/>
      <c r="K484" s="151"/>
    </row>
    <row r="485" spans="6:11">
      <c r="F485" s="152"/>
      <c r="G485" s="117"/>
      <c r="H485" s="151"/>
      <c r="I485" s="152"/>
      <c r="J485" s="151"/>
      <c r="K485" s="151"/>
    </row>
    <row r="486" spans="6:11">
      <c r="F486" s="152"/>
      <c r="G486" s="117"/>
      <c r="H486" s="151"/>
      <c r="I486" s="152"/>
      <c r="J486" s="151"/>
      <c r="K486" s="151"/>
    </row>
    <row r="487" spans="6:11">
      <c r="F487" s="152"/>
      <c r="G487" s="117"/>
      <c r="H487" s="151"/>
      <c r="I487" s="152"/>
      <c r="J487" s="151"/>
      <c r="K487" s="151"/>
    </row>
    <row r="488" spans="6:11">
      <c r="F488" s="152"/>
      <c r="G488" s="117"/>
      <c r="H488" s="151"/>
      <c r="I488" s="152"/>
      <c r="J488" s="151"/>
      <c r="K488" s="151"/>
    </row>
    <row r="489" spans="6:11">
      <c r="F489" s="152"/>
      <c r="G489" s="117"/>
      <c r="H489" s="151"/>
      <c r="I489" s="152"/>
      <c r="J489" s="151"/>
      <c r="K489" s="151"/>
    </row>
    <row r="490" spans="6:11">
      <c r="F490" s="152"/>
      <c r="G490" s="117"/>
      <c r="H490" s="151"/>
      <c r="I490" s="152"/>
      <c r="J490" s="151"/>
      <c r="K490" s="151"/>
    </row>
    <row r="491" spans="6:11">
      <c r="F491" s="152"/>
      <c r="G491" s="117"/>
      <c r="H491" s="151"/>
      <c r="I491" s="152"/>
      <c r="J491" s="151"/>
      <c r="K491" s="151"/>
    </row>
    <row r="492" spans="6:11">
      <c r="F492" s="152"/>
      <c r="G492" s="117"/>
      <c r="H492" s="151"/>
      <c r="I492" s="152"/>
      <c r="J492" s="151"/>
      <c r="K492" s="151"/>
    </row>
    <row r="493" spans="6:11">
      <c r="F493" s="152"/>
      <c r="G493" s="117"/>
      <c r="H493" s="151"/>
      <c r="I493" s="152"/>
      <c r="J493" s="151"/>
      <c r="K493" s="151"/>
    </row>
    <row r="494" spans="6:11">
      <c r="F494" s="152"/>
      <c r="G494" s="117"/>
      <c r="H494" s="151"/>
      <c r="I494" s="152"/>
      <c r="J494" s="151"/>
      <c r="K494" s="151"/>
    </row>
    <row r="495" spans="6:11">
      <c r="F495" s="152"/>
      <c r="G495" s="117"/>
      <c r="H495" s="151"/>
      <c r="I495" s="152"/>
      <c r="J495" s="151"/>
      <c r="K495" s="151"/>
    </row>
    <row r="496" spans="6:11">
      <c r="F496" s="152"/>
      <c r="G496" s="117"/>
      <c r="H496" s="151"/>
      <c r="I496" s="152"/>
      <c r="J496" s="151"/>
      <c r="K496" s="151"/>
    </row>
    <row r="497" spans="6:11">
      <c r="F497" s="152"/>
      <c r="G497" s="117"/>
      <c r="H497" s="151"/>
      <c r="I497" s="152"/>
      <c r="J497" s="151"/>
      <c r="K497" s="151"/>
    </row>
    <row r="498" spans="6:11">
      <c r="F498" s="152"/>
      <c r="G498" s="117"/>
      <c r="H498" s="151"/>
      <c r="I498" s="152"/>
      <c r="J498" s="151"/>
      <c r="K498" s="151"/>
    </row>
    <row r="499" spans="6:11">
      <c r="F499" s="152"/>
      <c r="G499" s="117"/>
      <c r="H499" s="151"/>
      <c r="I499" s="152"/>
      <c r="J499" s="151"/>
      <c r="K499" s="151"/>
    </row>
    <row r="500" spans="6:11">
      <c r="F500" s="152"/>
      <c r="G500" s="117"/>
      <c r="H500" s="151"/>
      <c r="I500" s="152"/>
      <c r="J500" s="151"/>
      <c r="K500" s="151"/>
    </row>
    <row r="501" spans="6:11">
      <c r="F501" s="152"/>
      <c r="G501" s="117"/>
      <c r="H501" s="151"/>
      <c r="I501" s="152"/>
      <c r="J501" s="151"/>
      <c r="K501" s="151"/>
    </row>
    <row r="502" spans="6:11">
      <c r="F502" s="152"/>
      <c r="G502" s="117"/>
      <c r="H502" s="151"/>
      <c r="I502" s="152"/>
      <c r="J502" s="151"/>
      <c r="K502" s="151"/>
    </row>
    <row r="503" spans="6:11">
      <c r="F503" s="152"/>
      <c r="G503" s="117"/>
      <c r="H503" s="151"/>
      <c r="I503" s="152"/>
      <c r="J503" s="151"/>
      <c r="K503" s="151"/>
    </row>
    <row r="504" spans="6:11">
      <c r="F504" s="152"/>
      <c r="G504" s="117"/>
      <c r="H504" s="151"/>
      <c r="I504" s="152"/>
      <c r="J504" s="151"/>
      <c r="K504" s="151"/>
    </row>
    <row r="505" spans="6:11">
      <c r="F505" s="152"/>
      <c r="G505" s="117"/>
      <c r="H505" s="151"/>
      <c r="I505" s="152"/>
      <c r="J505" s="151"/>
      <c r="K505" s="151"/>
    </row>
    <row r="506" spans="6:11">
      <c r="F506" s="152"/>
      <c r="G506" s="117"/>
      <c r="H506" s="151"/>
      <c r="I506" s="152"/>
      <c r="J506" s="151"/>
      <c r="K506" s="151"/>
    </row>
    <row r="507" spans="6:11">
      <c r="F507" s="152"/>
      <c r="G507" s="117"/>
      <c r="H507" s="151"/>
      <c r="I507" s="152"/>
      <c r="J507" s="151"/>
      <c r="K507" s="151"/>
    </row>
    <row r="508" spans="6:11">
      <c r="F508" s="152"/>
      <c r="G508" s="117"/>
      <c r="H508" s="151"/>
      <c r="I508" s="152"/>
      <c r="J508" s="151"/>
      <c r="K508" s="151"/>
    </row>
    <row r="509" spans="6:11">
      <c r="F509" s="152"/>
      <c r="G509" s="117"/>
      <c r="H509" s="151"/>
      <c r="I509" s="152"/>
      <c r="J509" s="151"/>
      <c r="K509" s="151"/>
    </row>
    <row r="510" spans="6:11">
      <c r="F510" s="152"/>
      <c r="G510" s="117"/>
      <c r="H510" s="151"/>
      <c r="I510" s="152"/>
      <c r="J510" s="151"/>
      <c r="K510" s="151"/>
    </row>
    <row r="511" spans="6:11">
      <c r="F511" s="152"/>
      <c r="G511" s="117"/>
      <c r="H511" s="151"/>
      <c r="I511" s="152"/>
      <c r="J511" s="151"/>
      <c r="K511" s="151"/>
    </row>
    <row r="512" spans="6:11">
      <c r="F512" s="152"/>
      <c r="G512" s="117"/>
      <c r="H512" s="151"/>
      <c r="I512" s="152"/>
      <c r="J512" s="151"/>
      <c r="K512" s="151"/>
    </row>
    <row r="513" spans="6:11">
      <c r="F513" s="152"/>
      <c r="G513" s="117"/>
      <c r="H513" s="151"/>
      <c r="I513" s="152"/>
      <c r="J513" s="151"/>
      <c r="K513" s="151"/>
    </row>
    <row r="514" spans="6:11">
      <c r="F514" s="152"/>
      <c r="G514" s="117"/>
      <c r="H514" s="151"/>
      <c r="I514" s="152"/>
      <c r="J514" s="151"/>
      <c r="K514" s="151"/>
    </row>
    <row r="515" spans="6:11">
      <c r="F515" s="152"/>
      <c r="G515" s="117"/>
      <c r="H515" s="151"/>
      <c r="I515" s="152"/>
      <c r="J515" s="151"/>
      <c r="K515" s="151"/>
    </row>
    <row r="516" spans="6:11">
      <c r="F516" s="152"/>
      <c r="G516" s="117"/>
      <c r="H516" s="151"/>
      <c r="I516" s="152"/>
      <c r="J516" s="151"/>
      <c r="K516" s="151"/>
    </row>
    <row r="517" spans="6:11">
      <c r="F517" s="152"/>
      <c r="G517" s="117"/>
      <c r="H517" s="151"/>
      <c r="I517" s="152"/>
      <c r="J517" s="151"/>
      <c r="K517" s="151"/>
    </row>
    <row r="518" spans="6:11">
      <c r="F518" s="152"/>
      <c r="G518" s="117"/>
      <c r="H518" s="151"/>
      <c r="I518" s="152"/>
      <c r="J518" s="151"/>
      <c r="K518" s="151"/>
    </row>
    <row r="519" spans="6:11">
      <c r="F519" s="152"/>
      <c r="G519" s="117"/>
      <c r="H519" s="151"/>
      <c r="I519" s="152"/>
      <c r="J519" s="151"/>
      <c r="K519" s="151"/>
    </row>
    <row r="520" spans="6:11">
      <c r="F520" s="152"/>
      <c r="G520" s="117"/>
      <c r="H520" s="151"/>
      <c r="I520" s="152"/>
      <c r="J520" s="151"/>
      <c r="K520" s="151"/>
    </row>
    <row r="521" spans="6:11">
      <c r="F521" s="152"/>
      <c r="G521" s="117"/>
      <c r="H521" s="151"/>
      <c r="I521" s="152"/>
      <c r="J521" s="151"/>
      <c r="K521" s="151"/>
    </row>
    <row r="522" spans="6:11">
      <c r="F522" s="152"/>
      <c r="G522" s="117"/>
      <c r="H522" s="151"/>
      <c r="I522" s="152"/>
      <c r="J522" s="151"/>
      <c r="K522" s="151"/>
    </row>
    <row r="523" spans="6:11">
      <c r="F523" s="152"/>
      <c r="G523" s="117"/>
      <c r="H523" s="151"/>
      <c r="I523" s="152"/>
      <c r="J523" s="151"/>
      <c r="K523" s="151"/>
    </row>
    <row r="524" spans="6:11">
      <c r="F524" s="152"/>
      <c r="G524" s="117"/>
      <c r="H524" s="151"/>
      <c r="I524" s="152"/>
      <c r="J524" s="151"/>
      <c r="K524" s="151"/>
    </row>
    <row r="525" spans="6:11">
      <c r="F525" s="152"/>
      <c r="G525" s="117"/>
      <c r="H525" s="151"/>
      <c r="I525" s="152"/>
      <c r="J525" s="151"/>
      <c r="K525" s="151"/>
    </row>
    <row r="526" spans="6:11">
      <c r="F526" s="152"/>
      <c r="G526" s="117"/>
      <c r="H526" s="151"/>
      <c r="I526" s="152"/>
      <c r="J526" s="151"/>
      <c r="K526" s="151"/>
    </row>
    <row r="527" spans="6:11">
      <c r="F527" s="152"/>
      <c r="G527" s="117"/>
      <c r="H527" s="151"/>
      <c r="I527" s="152"/>
      <c r="J527" s="151"/>
      <c r="K527" s="151"/>
    </row>
    <row r="528" spans="6:11">
      <c r="F528" s="152"/>
      <c r="G528" s="117"/>
      <c r="H528" s="151"/>
      <c r="I528" s="152"/>
      <c r="J528" s="151"/>
      <c r="K528" s="151"/>
    </row>
    <row r="529" spans="6:11">
      <c r="F529" s="152"/>
      <c r="G529" s="117"/>
      <c r="H529" s="151"/>
      <c r="I529" s="152"/>
      <c r="J529" s="151"/>
      <c r="K529" s="151"/>
    </row>
    <row r="530" spans="6:11">
      <c r="F530" s="152"/>
      <c r="G530" s="117"/>
      <c r="H530" s="151"/>
      <c r="I530" s="152"/>
      <c r="J530" s="151"/>
      <c r="K530" s="151"/>
    </row>
    <row r="531" spans="6:11">
      <c r="F531" s="152"/>
      <c r="G531" s="117"/>
      <c r="H531" s="151"/>
      <c r="I531" s="152"/>
      <c r="J531" s="151"/>
      <c r="K531" s="151"/>
    </row>
    <row r="532" spans="6:11">
      <c r="F532" s="152"/>
      <c r="G532" s="117"/>
      <c r="H532" s="151"/>
      <c r="I532" s="152"/>
      <c r="J532" s="151"/>
      <c r="K532" s="151"/>
    </row>
    <row r="533" spans="6:11">
      <c r="F533" s="152"/>
      <c r="G533" s="117"/>
      <c r="H533" s="151"/>
      <c r="I533" s="152"/>
      <c r="J533" s="151"/>
      <c r="K533" s="151"/>
    </row>
    <row r="534" spans="6:11">
      <c r="F534" s="152"/>
      <c r="G534" s="117"/>
      <c r="H534" s="151"/>
      <c r="I534" s="152"/>
      <c r="J534" s="151"/>
      <c r="K534" s="151"/>
    </row>
    <row r="535" spans="6:11">
      <c r="F535" s="152"/>
      <c r="G535" s="117"/>
      <c r="H535" s="151"/>
      <c r="I535" s="152"/>
      <c r="J535" s="151"/>
      <c r="K535" s="151"/>
    </row>
    <row r="536" spans="6:11">
      <c r="F536" s="152"/>
      <c r="G536" s="117"/>
      <c r="H536" s="151"/>
      <c r="I536" s="152"/>
      <c r="J536" s="151"/>
      <c r="K536" s="151"/>
    </row>
    <row r="537" spans="6:11">
      <c r="F537" s="152"/>
      <c r="G537" s="117"/>
      <c r="H537" s="151"/>
      <c r="I537" s="152"/>
      <c r="J537" s="151"/>
      <c r="K537" s="151"/>
    </row>
    <row r="538" spans="6:11">
      <c r="F538" s="152"/>
      <c r="G538" s="117"/>
      <c r="H538" s="151"/>
      <c r="I538" s="152"/>
      <c r="J538" s="151"/>
      <c r="K538" s="151"/>
    </row>
    <row r="539" spans="6:11">
      <c r="F539" s="152"/>
      <c r="G539" s="117"/>
      <c r="H539" s="151"/>
      <c r="I539" s="152"/>
      <c r="J539" s="151"/>
      <c r="K539" s="151"/>
    </row>
    <row r="540" spans="6:11">
      <c r="F540" s="152"/>
      <c r="G540" s="117"/>
      <c r="H540" s="151"/>
      <c r="I540" s="152"/>
      <c r="J540" s="151"/>
      <c r="K540" s="151"/>
    </row>
    <row r="541" spans="6:11">
      <c r="F541" s="152"/>
      <c r="G541" s="117"/>
      <c r="H541" s="151"/>
      <c r="I541" s="152"/>
      <c r="J541" s="151"/>
      <c r="K541" s="151"/>
    </row>
    <row r="542" spans="6:11">
      <c r="F542" s="152"/>
      <c r="G542" s="117"/>
      <c r="H542" s="151"/>
      <c r="I542" s="152"/>
      <c r="J542" s="151"/>
      <c r="K542" s="151"/>
    </row>
    <row r="543" spans="6:11">
      <c r="F543" s="152"/>
      <c r="G543" s="117"/>
      <c r="H543" s="151"/>
      <c r="I543" s="152"/>
      <c r="J543" s="151"/>
      <c r="K543" s="151"/>
    </row>
    <row r="544" spans="6:11">
      <c r="F544" s="152"/>
      <c r="G544" s="117"/>
      <c r="H544" s="151"/>
      <c r="I544" s="152"/>
      <c r="J544" s="151"/>
      <c r="K544" s="151"/>
    </row>
    <row r="545" spans="6:11">
      <c r="F545" s="152"/>
      <c r="G545" s="117"/>
      <c r="H545" s="151"/>
      <c r="I545" s="152"/>
      <c r="J545" s="151"/>
      <c r="K545" s="151"/>
    </row>
    <row r="546" spans="6:11">
      <c r="F546" s="152"/>
      <c r="G546" s="117"/>
      <c r="H546" s="151"/>
      <c r="I546" s="152"/>
      <c r="J546" s="151"/>
      <c r="K546" s="151"/>
    </row>
    <row r="547" spans="6:11">
      <c r="F547" s="152"/>
      <c r="G547" s="117"/>
      <c r="H547" s="151"/>
      <c r="I547" s="152"/>
      <c r="J547" s="151"/>
      <c r="K547" s="151"/>
    </row>
    <row r="548" spans="6:11">
      <c r="F548" s="152"/>
      <c r="G548" s="117"/>
      <c r="H548" s="151"/>
      <c r="I548" s="152"/>
      <c r="J548" s="151"/>
      <c r="K548" s="151"/>
    </row>
    <row r="549" spans="6:11">
      <c r="F549" s="152"/>
      <c r="G549" s="117"/>
      <c r="H549" s="151"/>
      <c r="I549" s="152"/>
      <c r="J549" s="151"/>
      <c r="K549" s="151"/>
    </row>
    <row r="550" spans="6:11">
      <c r="F550" s="152"/>
      <c r="G550" s="117"/>
      <c r="H550" s="151"/>
      <c r="I550" s="152"/>
      <c r="J550" s="151"/>
      <c r="K550" s="151"/>
    </row>
    <row r="551" spans="6:11">
      <c r="F551" s="152"/>
      <c r="G551" s="117"/>
      <c r="H551" s="151"/>
      <c r="I551" s="152"/>
      <c r="J551" s="151"/>
      <c r="K551" s="151"/>
    </row>
    <row r="552" spans="6:11">
      <c r="F552" s="152"/>
      <c r="G552" s="117"/>
      <c r="H552" s="151"/>
      <c r="I552" s="152"/>
      <c r="J552" s="151"/>
      <c r="K552" s="151"/>
    </row>
    <row r="553" spans="6:11">
      <c r="F553" s="152"/>
      <c r="G553" s="117"/>
      <c r="H553" s="151"/>
      <c r="I553" s="152"/>
      <c r="J553" s="151"/>
      <c r="K553" s="151"/>
    </row>
    <row r="554" spans="6:11">
      <c r="F554" s="152"/>
      <c r="G554" s="117"/>
      <c r="H554" s="151"/>
      <c r="I554" s="152"/>
      <c r="J554" s="151"/>
      <c r="K554" s="151"/>
    </row>
    <row r="555" spans="6:11">
      <c r="F555" s="152"/>
      <c r="G555" s="117"/>
      <c r="H555" s="151"/>
      <c r="I555" s="152"/>
      <c r="J555" s="151"/>
      <c r="K555" s="151"/>
    </row>
    <row r="556" spans="6:11">
      <c r="F556" s="152"/>
      <c r="G556" s="117"/>
      <c r="H556" s="151"/>
      <c r="I556" s="152"/>
      <c r="J556" s="151"/>
      <c r="K556" s="151"/>
    </row>
    <row r="557" spans="6:11">
      <c r="F557" s="152"/>
      <c r="G557" s="117"/>
      <c r="H557" s="151"/>
      <c r="I557" s="152"/>
      <c r="J557" s="151"/>
      <c r="K557" s="151"/>
    </row>
    <row r="558" spans="6:11">
      <c r="F558" s="152"/>
      <c r="G558" s="117"/>
      <c r="H558" s="151"/>
      <c r="I558" s="152"/>
      <c r="J558" s="151"/>
      <c r="K558" s="151"/>
    </row>
    <row r="559" spans="6:11">
      <c r="F559" s="152"/>
      <c r="G559" s="117"/>
      <c r="H559" s="151"/>
      <c r="I559" s="152"/>
      <c r="J559" s="151"/>
      <c r="K559" s="151"/>
    </row>
    <row r="560" spans="6:11">
      <c r="F560" s="152"/>
      <c r="G560" s="117"/>
      <c r="H560" s="151"/>
      <c r="I560" s="152"/>
      <c r="J560" s="151"/>
      <c r="K560" s="151"/>
    </row>
    <row r="561" spans="6:11">
      <c r="F561" s="152"/>
      <c r="G561" s="117"/>
      <c r="H561" s="151"/>
      <c r="I561" s="152"/>
      <c r="J561" s="151"/>
      <c r="K561" s="151"/>
    </row>
    <row r="562" spans="6:11">
      <c r="F562" s="152"/>
      <c r="G562" s="117"/>
      <c r="H562" s="151"/>
      <c r="I562" s="152"/>
      <c r="J562" s="151"/>
      <c r="K562" s="151"/>
    </row>
    <row r="563" spans="6:11">
      <c r="F563" s="152"/>
      <c r="G563" s="117"/>
      <c r="H563" s="151"/>
      <c r="I563" s="152"/>
      <c r="J563" s="151"/>
      <c r="K563" s="151"/>
    </row>
    <row r="564" spans="6:11">
      <c r="F564" s="152"/>
      <c r="G564" s="117"/>
      <c r="H564" s="151"/>
      <c r="I564" s="152"/>
      <c r="J564" s="151"/>
      <c r="K564" s="151"/>
    </row>
  </sheetData>
  <mergeCells count="3">
    <mergeCell ref="H2:L2"/>
    <mergeCell ref="C2:F2"/>
    <mergeCell ref="A33:E33"/>
  </mergeCells>
  <phoneticPr fontId="16" type="noConversion"/>
  <pageMargins left="0.82677165354330717" right="0.39370078740157483" top="1.1811023622047245" bottom="1.1811023622047245" header="0.31496062992125984" footer="0.35433070866141736"/>
  <pageSetup paperSize="9" scale="94" orientation="landscape" r:id="rId1"/>
  <headerFooter alignWithMargins="0">
    <oddFooter>&amp;R&amp;G</oddFooter>
  </headerFooter>
  <customProperties>
    <customPr name="SheetOptions"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249977111117893"/>
  </sheetPr>
  <dimension ref="A1:D52"/>
  <sheetViews>
    <sheetView zoomScaleNormal="100" zoomScaleSheetLayoutView="100" workbookViewId="0"/>
  </sheetViews>
  <sheetFormatPr defaultColWidth="9.28515625" defaultRowHeight="12.75"/>
  <cols>
    <col min="1" max="1" width="39.7109375" style="48" customWidth="1"/>
    <col min="2" max="2" width="7.7109375" style="56" customWidth="1"/>
    <col min="3" max="4" width="7.7109375" style="57" customWidth="1"/>
    <col min="5" max="5" width="9.28515625" style="229" customWidth="1"/>
    <col min="6" max="9" width="9.28515625" style="229"/>
    <col min="10" max="10" width="9" style="229" customWidth="1"/>
    <col min="11" max="16384" width="9.28515625" style="229"/>
  </cols>
  <sheetData>
    <row r="1" spans="1:4" s="17" customFormat="1" ht="21" customHeight="1">
      <c r="A1" s="336" t="s">
        <v>103</v>
      </c>
      <c r="B1" s="337"/>
      <c r="C1" s="316"/>
      <c r="D1" s="316"/>
    </row>
    <row r="2" spans="1:4" ht="12" customHeight="1">
      <c r="A2" s="558" t="s">
        <v>45</v>
      </c>
      <c r="B2" s="562" t="s">
        <v>58</v>
      </c>
      <c r="C2" s="562"/>
      <c r="D2" s="562"/>
    </row>
    <row r="3" spans="1:4" ht="15" customHeight="1">
      <c r="A3" s="559"/>
      <c r="B3" s="254" t="s">
        <v>80</v>
      </c>
      <c r="C3" s="195">
        <v>2019</v>
      </c>
      <c r="D3" s="214">
        <v>2018</v>
      </c>
    </row>
    <row r="4" spans="1:4" ht="18" customHeight="1">
      <c r="A4" s="61" t="s">
        <v>31</v>
      </c>
      <c r="B4" s="26"/>
      <c r="C4" s="196"/>
      <c r="D4" s="190"/>
    </row>
    <row r="5" spans="1:4" ht="12" customHeight="1">
      <c r="A5" s="41" t="s">
        <v>189</v>
      </c>
      <c r="B5" s="32">
        <v>0</v>
      </c>
      <c r="C5" s="33">
        <v>0</v>
      </c>
      <c r="D5" s="34">
        <v>0</v>
      </c>
    </row>
    <row r="6" spans="1:4" ht="12" customHeight="1">
      <c r="A6" s="36" t="s">
        <v>100</v>
      </c>
      <c r="B6" s="28">
        <v>0</v>
      </c>
      <c r="C6" s="29">
        <v>0</v>
      </c>
      <c r="D6" s="30">
        <v>0</v>
      </c>
    </row>
    <row r="7" spans="1:4" ht="30.75" customHeight="1">
      <c r="A7" s="25"/>
      <c r="B7" s="256"/>
      <c r="C7" s="189">
        <v>2019</v>
      </c>
      <c r="D7" s="257">
        <v>2018</v>
      </c>
    </row>
    <row r="8" spans="1:4" ht="12" customHeight="1">
      <c r="A8" s="172"/>
      <c r="B8" s="254" t="s">
        <v>80</v>
      </c>
      <c r="C8" s="195" t="s">
        <v>318</v>
      </c>
      <c r="D8" s="255" t="s">
        <v>318</v>
      </c>
    </row>
    <row r="9" spans="1:4" ht="18" customHeight="1">
      <c r="A9" s="61" t="s">
        <v>104</v>
      </c>
      <c r="B9" s="229"/>
      <c r="C9" s="229"/>
      <c r="D9" s="229"/>
    </row>
    <row r="10" spans="1:4" ht="12" customHeight="1">
      <c r="A10" s="25" t="s">
        <v>90</v>
      </c>
      <c r="B10" s="28"/>
      <c r="C10" s="29"/>
      <c r="D10" s="30"/>
    </row>
    <row r="11" spans="1:4" ht="12" customHeight="1">
      <c r="A11" s="36" t="s">
        <v>105</v>
      </c>
      <c r="B11" s="28"/>
      <c r="C11" s="29"/>
      <c r="D11" s="30"/>
    </row>
    <row r="12" spans="1:4" ht="12" customHeight="1">
      <c r="A12" s="27" t="s">
        <v>106</v>
      </c>
      <c r="B12" s="28">
        <v>811</v>
      </c>
      <c r="C12" s="29">
        <v>8435</v>
      </c>
      <c r="D12" s="30">
        <v>8435</v>
      </c>
    </row>
    <row r="13" spans="1:4" ht="12" customHeight="1">
      <c r="A13" s="25" t="s">
        <v>73</v>
      </c>
      <c r="B13" s="28"/>
      <c r="C13" s="29"/>
      <c r="D13" s="30"/>
    </row>
    <row r="14" spans="1:4" ht="12" customHeight="1">
      <c r="A14" s="41" t="s">
        <v>107</v>
      </c>
      <c r="B14" s="32">
        <v>596</v>
      </c>
      <c r="C14" s="33">
        <v>6201</v>
      </c>
      <c r="D14" s="34">
        <v>1567</v>
      </c>
    </row>
    <row r="15" spans="1:4" ht="12" customHeight="1">
      <c r="A15" s="36" t="s">
        <v>29</v>
      </c>
      <c r="B15" s="28">
        <v>1407</v>
      </c>
      <c r="C15" s="29">
        <v>14636</v>
      </c>
      <c r="D15" s="30">
        <v>10002</v>
      </c>
    </row>
    <row r="16" spans="1:4" ht="18" customHeight="1">
      <c r="A16" s="25" t="s">
        <v>4</v>
      </c>
      <c r="B16" s="28"/>
      <c r="C16" s="29"/>
      <c r="D16" s="30"/>
    </row>
    <row r="17" spans="1:4" ht="12" customHeight="1">
      <c r="A17" s="41" t="s">
        <v>108</v>
      </c>
      <c r="B17" s="32">
        <v>1407</v>
      </c>
      <c r="C17" s="33">
        <v>14636</v>
      </c>
      <c r="D17" s="34">
        <v>10002</v>
      </c>
    </row>
    <row r="18" spans="1:4" ht="12" customHeight="1">
      <c r="A18" s="25" t="s">
        <v>182</v>
      </c>
      <c r="B18" s="28">
        <v>1407</v>
      </c>
      <c r="C18" s="29">
        <v>14636</v>
      </c>
      <c r="D18" s="30">
        <v>10002</v>
      </c>
    </row>
    <row r="19" spans="1:4" ht="11.25" customHeight="1">
      <c r="A19" s="25"/>
      <c r="B19" s="28"/>
      <c r="C19" s="29"/>
      <c r="D19" s="30"/>
    </row>
    <row r="20" spans="1:4" ht="11.25" customHeight="1">
      <c r="A20" s="89" t="s">
        <v>199</v>
      </c>
      <c r="B20" s="28">
        <v>1407</v>
      </c>
      <c r="C20" s="29">
        <v>14636</v>
      </c>
      <c r="D20" s="30">
        <v>10002</v>
      </c>
    </row>
    <row r="21" spans="1:4" ht="11.25" customHeight="1">
      <c r="A21" s="89"/>
      <c r="B21" s="28"/>
      <c r="C21" s="181"/>
      <c r="D21" s="181"/>
    </row>
    <row r="22" spans="1:4" ht="11.25" customHeight="1">
      <c r="A22" s="25"/>
      <c r="B22" s="28"/>
      <c r="C22" s="29"/>
      <c r="D22" s="30"/>
    </row>
    <row r="23" spans="1:4" ht="12" customHeight="1">
      <c r="A23" s="36"/>
      <c r="B23" s="256"/>
      <c r="C23" s="189">
        <v>2019</v>
      </c>
      <c r="D23" s="187">
        <v>2018</v>
      </c>
    </row>
    <row r="24" spans="1:4" ht="12" customHeight="1">
      <c r="A24" s="172"/>
      <c r="B24" s="254" t="s">
        <v>80</v>
      </c>
      <c r="C24" s="258" t="s">
        <v>318</v>
      </c>
      <c r="D24" s="259" t="s">
        <v>318</v>
      </c>
    </row>
    <row r="25" spans="1:4" ht="18" customHeight="1">
      <c r="A25" s="61" t="s">
        <v>114</v>
      </c>
      <c r="B25" s="28"/>
      <c r="C25" s="29"/>
      <c r="D25" s="30"/>
    </row>
    <row r="26" spans="1:4" ht="12" customHeight="1">
      <c r="A26" s="27" t="s">
        <v>112</v>
      </c>
      <c r="B26" s="28">
        <v>1875</v>
      </c>
      <c r="C26" s="29">
        <v>19503</v>
      </c>
      <c r="D26" s="30">
        <v>10002</v>
      </c>
    </row>
    <row r="27" spans="1:4" ht="12" customHeight="1">
      <c r="A27" s="27" t="s">
        <v>134</v>
      </c>
      <c r="B27" s="28">
        <v>0</v>
      </c>
      <c r="C27" s="29">
        <v>0</v>
      </c>
      <c r="D27" s="30">
        <v>0</v>
      </c>
    </row>
    <row r="28" spans="1:4" ht="12" customHeight="1">
      <c r="A28" s="27" t="s">
        <v>48</v>
      </c>
      <c r="B28" s="28">
        <v>-1405</v>
      </c>
      <c r="C28" s="29">
        <v>-14611</v>
      </c>
      <c r="D28" s="30" t="s">
        <v>16</v>
      </c>
    </row>
    <row r="29" spans="1:4" ht="12" customHeight="1">
      <c r="A29" s="41" t="s">
        <v>324</v>
      </c>
      <c r="B29" s="32">
        <v>937</v>
      </c>
      <c r="C29" s="33">
        <v>9744</v>
      </c>
      <c r="D29" s="34" t="s">
        <v>16</v>
      </c>
    </row>
    <row r="30" spans="1:4" ht="12" customHeight="1">
      <c r="A30" s="25" t="s">
        <v>108</v>
      </c>
      <c r="B30" s="28">
        <v>1407</v>
      </c>
      <c r="C30" s="29">
        <v>14636</v>
      </c>
      <c r="D30" s="30">
        <v>10002</v>
      </c>
    </row>
    <row r="31" spans="1:4" ht="12" customHeight="1">
      <c r="A31" s="27"/>
      <c r="B31" s="28"/>
      <c r="C31" s="29"/>
      <c r="D31" s="30"/>
    </row>
    <row r="32" spans="1:4" ht="12" customHeight="1">
      <c r="A32" s="25"/>
      <c r="B32" s="275"/>
      <c r="C32" s="29"/>
      <c r="D32" s="30"/>
    </row>
    <row r="33" spans="1:4" ht="12" customHeight="1">
      <c r="A33" s="25"/>
      <c r="B33" s="28"/>
      <c r="C33" s="29"/>
      <c r="D33" s="30"/>
    </row>
    <row r="34" spans="1:4" s="17" customFormat="1" ht="12" customHeight="1">
      <c r="A34" s="550"/>
      <c r="B34" s="586"/>
      <c r="C34" s="586"/>
      <c r="D34" s="586"/>
    </row>
    <row r="35" spans="1:4" s="20" customFormat="1" ht="11.25">
      <c r="A35" s="71"/>
      <c r="B35" s="71"/>
      <c r="C35" s="71"/>
      <c r="D35" s="71"/>
    </row>
    <row r="36" spans="1:4">
      <c r="A36" s="72"/>
      <c r="B36" s="73"/>
      <c r="C36" s="218"/>
      <c r="D36" s="218"/>
    </row>
    <row r="38" spans="1:4">
      <c r="B38" s="28"/>
      <c r="C38" s="58"/>
      <c r="D38" s="59"/>
    </row>
    <row r="42" spans="1:4" ht="12.75" customHeight="1"/>
    <row r="52" ht="21" customHeight="1"/>
  </sheetData>
  <sheetProtection selectLockedCells="1"/>
  <mergeCells count="3">
    <mergeCell ref="A34:D34"/>
    <mergeCell ref="B2:D2"/>
    <mergeCell ref="A2:A3"/>
  </mergeCells>
  <phoneticPr fontId="16" type="noConversion"/>
  <pageMargins left="0.82677165354330717" right="0.39370078740157483" top="1.1811023622047245" bottom="1.1811023622047245" header="0.31496062992125984" footer="0.35433070866141736"/>
  <pageSetup paperSize="9" scale="97" orientation="portrait" r:id="rId1"/>
  <headerFooter alignWithMargins="0">
    <oddFooter>&amp;R&amp;G</oddFooter>
  </headerFooter>
  <customProperties>
    <customPr name="ConnName" r:id="rId2"/>
    <customPr name="SheetOptions"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00000"/>
  </sheetPr>
  <dimension ref="A1:Z80"/>
  <sheetViews>
    <sheetView zoomScaleNormal="100" zoomScaleSheetLayoutView="100" workbookViewId="0"/>
  </sheetViews>
  <sheetFormatPr defaultRowHeight="12.75"/>
  <cols>
    <col min="1" max="1" width="35.5703125" customWidth="1"/>
    <col min="2" max="2" width="10.5703125" customWidth="1"/>
    <col min="3" max="3" width="10.7109375" customWidth="1"/>
    <col min="4" max="4" width="10.5703125" customWidth="1"/>
    <col min="5" max="8" width="10.42578125" customWidth="1"/>
    <col min="9" max="9" width="10.5703125" customWidth="1"/>
  </cols>
  <sheetData>
    <row r="1" spans="1:26" ht="18">
      <c r="A1" s="336" t="s">
        <v>294</v>
      </c>
    </row>
    <row r="3" spans="1:26" ht="15">
      <c r="A3" s="61" t="s">
        <v>31</v>
      </c>
    </row>
    <row r="5" spans="1:26">
      <c r="A5" s="36" t="s">
        <v>95</v>
      </c>
      <c r="B5" s="134"/>
      <c r="C5" s="134"/>
      <c r="D5" s="134"/>
      <c r="E5" s="134"/>
      <c r="F5" s="134"/>
      <c r="G5" s="134"/>
      <c r="H5" s="134"/>
      <c r="I5" s="134"/>
    </row>
    <row r="6" spans="1:26">
      <c r="A6" s="134"/>
      <c r="B6" s="157">
        <v>2019</v>
      </c>
      <c r="C6" s="157">
        <v>2018</v>
      </c>
      <c r="D6" s="134"/>
      <c r="E6" s="134"/>
      <c r="F6" s="134"/>
      <c r="G6" s="134"/>
      <c r="H6" s="507"/>
      <c r="I6" s="507"/>
    </row>
    <row r="7" spans="1:26">
      <c r="A7" s="144" t="s">
        <v>47</v>
      </c>
      <c r="B7" s="497" t="s">
        <v>58</v>
      </c>
      <c r="C7" s="497" t="s">
        <v>58</v>
      </c>
      <c r="D7" s="134"/>
      <c r="E7" s="134"/>
      <c r="F7" s="134"/>
      <c r="G7" s="157"/>
      <c r="H7" s="508"/>
      <c r="I7" s="508"/>
      <c r="K7" s="504"/>
    </row>
    <row r="8" spans="1:26">
      <c r="A8" s="491" t="s">
        <v>260</v>
      </c>
      <c r="B8" s="494">
        <v>34948</v>
      </c>
      <c r="C8" s="499">
        <v>30225</v>
      </c>
      <c r="D8" s="134"/>
      <c r="E8" s="134"/>
      <c r="F8" s="134"/>
      <c r="G8" s="134"/>
      <c r="H8" s="134"/>
      <c r="I8" s="134"/>
      <c r="K8" s="504"/>
    </row>
    <row r="9" spans="1:26">
      <c r="A9" s="27" t="s">
        <v>295</v>
      </c>
      <c r="B9" s="495">
        <v>-26589</v>
      </c>
      <c r="C9" s="152">
        <v>-22781</v>
      </c>
      <c r="D9" s="134"/>
      <c r="E9" s="134"/>
      <c r="F9" s="134"/>
      <c r="G9" s="134"/>
      <c r="H9" s="134"/>
      <c r="I9" s="134"/>
    </row>
    <row r="10" spans="1:26">
      <c r="A10" s="25" t="s">
        <v>296</v>
      </c>
      <c r="B10" s="494">
        <v>8359</v>
      </c>
      <c r="C10" s="499">
        <v>7444</v>
      </c>
      <c r="D10" s="134"/>
      <c r="E10" s="134"/>
      <c r="F10" s="134"/>
      <c r="G10" s="134"/>
      <c r="H10" s="134"/>
      <c r="I10" s="134"/>
    </row>
    <row r="11" spans="1:26">
      <c r="A11" s="27" t="s">
        <v>62</v>
      </c>
      <c r="B11" s="495">
        <v>-1395</v>
      </c>
      <c r="C11" s="152">
        <v>-1484</v>
      </c>
      <c r="D11" s="134"/>
      <c r="E11" s="134"/>
      <c r="F11" s="134"/>
      <c r="G11" s="134"/>
      <c r="H11" s="134"/>
      <c r="I11" s="134"/>
    </row>
    <row r="12" spans="1:26">
      <c r="A12" s="27" t="s">
        <v>297</v>
      </c>
      <c r="B12" s="495">
        <v>-2584</v>
      </c>
      <c r="C12" s="152">
        <v>-2478</v>
      </c>
      <c r="D12" s="134"/>
      <c r="E12" s="134"/>
      <c r="F12" s="134"/>
      <c r="G12" s="134"/>
      <c r="H12" s="134"/>
      <c r="I12" s="134"/>
    </row>
    <row r="13" spans="1:26">
      <c r="A13" s="27" t="s">
        <v>298</v>
      </c>
      <c r="B13" s="502">
        <v>-518</v>
      </c>
      <c r="C13" s="152">
        <v>-469</v>
      </c>
      <c r="D13" s="134"/>
      <c r="E13" s="134"/>
      <c r="F13" s="134"/>
      <c r="G13" s="134"/>
      <c r="H13" s="134"/>
      <c r="I13" s="134"/>
    </row>
    <row r="14" spans="1:26">
      <c r="A14" s="490" t="s">
        <v>226</v>
      </c>
      <c r="B14" s="495">
        <v>3862</v>
      </c>
      <c r="C14" s="499">
        <v>3013</v>
      </c>
      <c r="D14" s="134"/>
      <c r="E14" s="134"/>
      <c r="F14" s="134"/>
      <c r="G14" s="134"/>
      <c r="H14" s="134"/>
      <c r="I14" s="134"/>
    </row>
    <row r="15" spans="1:26">
      <c r="A15" s="27"/>
      <c r="B15" s="495"/>
      <c r="C15" s="152"/>
      <c r="D15" s="134"/>
      <c r="E15" s="134"/>
      <c r="F15" s="134"/>
      <c r="G15" s="134"/>
      <c r="H15" s="134"/>
      <c r="I15" s="134"/>
    </row>
    <row r="16" spans="1:26">
      <c r="A16" s="27" t="s">
        <v>279</v>
      </c>
      <c r="B16" s="495">
        <v>107</v>
      </c>
      <c r="C16" s="152">
        <v>99</v>
      </c>
      <c r="D16" s="134"/>
      <c r="E16" s="134"/>
      <c r="F16" s="134"/>
      <c r="G16" s="134"/>
      <c r="H16" s="134"/>
      <c r="I16" s="134"/>
      <c r="Z16" s="10">
        <v>99</v>
      </c>
    </row>
    <row r="17" spans="1:26">
      <c r="A17" s="27" t="s">
        <v>280</v>
      </c>
      <c r="B17" s="495">
        <v>-219</v>
      </c>
      <c r="C17" s="152">
        <v>-185</v>
      </c>
      <c r="D17" s="134"/>
      <c r="E17" s="134"/>
      <c r="F17" s="134"/>
      <c r="G17" s="134"/>
      <c r="H17" s="134"/>
      <c r="I17" s="134"/>
      <c r="Z17" s="10">
        <v>-185</v>
      </c>
    </row>
    <row r="18" spans="1:26" ht="24" customHeight="1">
      <c r="A18" s="37" t="s">
        <v>299</v>
      </c>
      <c r="B18" s="495">
        <v>13</v>
      </c>
      <c r="C18" s="152">
        <v>11</v>
      </c>
      <c r="D18" s="134"/>
      <c r="E18" s="134"/>
      <c r="F18" s="134"/>
      <c r="G18" s="134"/>
      <c r="H18" s="134"/>
      <c r="I18" s="134"/>
    </row>
    <row r="19" spans="1:26">
      <c r="A19" s="27" t="s">
        <v>281</v>
      </c>
      <c r="B19" s="495">
        <v>128</v>
      </c>
      <c r="C19" s="152">
        <v>62</v>
      </c>
      <c r="D19" s="134"/>
      <c r="E19" s="134"/>
      <c r="F19" s="134"/>
      <c r="G19" s="134"/>
      <c r="H19" s="134"/>
      <c r="I19" s="134"/>
    </row>
    <row r="20" spans="1:26">
      <c r="A20" s="27" t="s">
        <v>282</v>
      </c>
      <c r="B20" s="502">
        <v>-321</v>
      </c>
      <c r="C20" s="152">
        <v>-88</v>
      </c>
      <c r="D20" s="134"/>
      <c r="E20" s="134"/>
      <c r="F20" s="134"/>
      <c r="G20" s="134"/>
      <c r="H20" s="134"/>
      <c r="I20" s="134"/>
    </row>
    <row r="21" spans="1:26">
      <c r="A21" s="490" t="s">
        <v>118</v>
      </c>
      <c r="B21" s="494">
        <v>-292</v>
      </c>
      <c r="C21" s="499">
        <v>-101</v>
      </c>
      <c r="D21" s="134"/>
      <c r="E21" s="134"/>
      <c r="F21" s="134"/>
      <c r="G21" s="134"/>
      <c r="H21" s="134"/>
      <c r="I21" s="134"/>
    </row>
    <row r="22" spans="1:26">
      <c r="A22" s="490" t="s">
        <v>113</v>
      </c>
      <c r="B22" s="494">
        <v>3570</v>
      </c>
      <c r="C22" s="499">
        <v>2912</v>
      </c>
      <c r="D22" s="134"/>
      <c r="E22" s="134"/>
      <c r="F22" s="134"/>
      <c r="G22" s="134"/>
      <c r="H22" s="134"/>
      <c r="I22" s="134"/>
    </row>
    <row r="23" spans="1:26">
      <c r="A23" s="27" t="s">
        <v>116</v>
      </c>
      <c r="B23" s="495">
        <v>-801</v>
      </c>
      <c r="C23" s="156">
        <v>-759</v>
      </c>
      <c r="D23" s="134"/>
      <c r="E23" s="134"/>
      <c r="F23" s="134"/>
      <c r="G23" s="134"/>
      <c r="H23" s="134"/>
      <c r="I23" s="134"/>
    </row>
    <row r="24" spans="1:26">
      <c r="A24" s="490" t="s">
        <v>100</v>
      </c>
      <c r="B24" s="494">
        <v>2769</v>
      </c>
      <c r="C24" s="492">
        <v>2153</v>
      </c>
      <c r="D24" s="134"/>
      <c r="E24" s="134"/>
      <c r="F24" s="134"/>
      <c r="G24" s="134"/>
      <c r="H24" s="134"/>
      <c r="I24" s="134"/>
    </row>
    <row r="25" spans="1:26">
      <c r="A25" s="134"/>
      <c r="B25" s="134"/>
      <c r="C25" s="134"/>
      <c r="D25" s="134"/>
      <c r="E25" s="134"/>
      <c r="F25" s="134"/>
      <c r="G25" s="134"/>
      <c r="H25" s="134"/>
      <c r="I25" s="134"/>
    </row>
    <row r="26" spans="1:26">
      <c r="A26" s="36" t="s">
        <v>93</v>
      </c>
      <c r="B26" s="134"/>
      <c r="C26" s="134"/>
      <c r="D26" s="134"/>
      <c r="E26" s="134"/>
      <c r="F26" s="134"/>
      <c r="G26" s="134"/>
      <c r="H26" s="134"/>
      <c r="I26" s="134"/>
    </row>
    <row r="27" spans="1:26">
      <c r="A27" s="134"/>
      <c r="B27" s="134"/>
      <c r="C27" s="134"/>
      <c r="D27" s="134"/>
      <c r="E27" s="134"/>
      <c r="F27" s="134"/>
      <c r="G27" s="134"/>
      <c r="H27" s="134"/>
      <c r="I27" s="134"/>
    </row>
    <row r="28" spans="1:26">
      <c r="A28" s="144" t="s">
        <v>47</v>
      </c>
      <c r="B28" s="500"/>
      <c r="C28" s="488"/>
      <c r="D28" s="134"/>
      <c r="E28" s="134"/>
      <c r="F28" s="134"/>
      <c r="G28" s="157"/>
      <c r="H28" s="157"/>
      <c r="I28" s="157"/>
    </row>
    <row r="29" spans="1:26">
      <c r="A29" s="491" t="s">
        <v>33</v>
      </c>
      <c r="B29" s="495">
        <v>2041</v>
      </c>
      <c r="C29" s="492">
        <v>1733</v>
      </c>
      <c r="D29" s="134"/>
      <c r="E29" s="134"/>
      <c r="F29" s="134"/>
      <c r="G29" s="134"/>
      <c r="H29" s="134"/>
      <c r="I29" s="134"/>
    </row>
    <row r="30" spans="1:26">
      <c r="A30" s="27" t="s">
        <v>256</v>
      </c>
      <c r="B30" s="495">
        <v>74</v>
      </c>
      <c r="C30" s="493">
        <v>55</v>
      </c>
      <c r="D30" s="134"/>
      <c r="E30" s="134"/>
      <c r="F30" s="134"/>
      <c r="G30" s="134"/>
      <c r="H30" s="134"/>
      <c r="I30" s="134"/>
    </row>
    <row r="31" spans="1:26">
      <c r="A31" s="27" t="s">
        <v>300</v>
      </c>
      <c r="B31" s="502">
        <v>-1354</v>
      </c>
      <c r="C31" s="501">
        <v>-1136</v>
      </c>
      <c r="D31" s="134"/>
      <c r="E31" s="134"/>
      <c r="F31" s="134"/>
      <c r="G31" s="134"/>
      <c r="H31" s="134"/>
      <c r="I31" s="134"/>
    </row>
    <row r="32" spans="1:26">
      <c r="A32" s="27" t="s">
        <v>301</v>
      </c>
      <c r="B32" s="495">
        <v>761</v>
      </c>
      <c r="C32" s="156">
        <v>652</v>
      </c>
      <c r="D32" s="134"/>
      <c r="E32" s="134"/>
      <c r="F32" s="134"/>
      <c r="G32" s="134"/>
      <c r="H32" s="134"/>
      <c r="I32" s="134"/>
    </row>
    <row r="33" spans="1:10">
      <c r="A33" s="27" t="s">
        <v>302</v>
      </c>
      <c r="B33" s="495">
        <v>38</v>
      </c>
      <c r="C33" s="156">
        <v>39</v>
      </c>
      <c r="D33" s="134"/>
      <c r="E33" s="134"/>
      <c r="F33" s="134"/>
      <c r="G33" s="487"/>
      <c r="H33" s="487"/>
      <c r="I33" s="487"/>
    </row>
    <row r="34" spans="1:10">
      <c r="A34" s="27" t="s">
        <v>303</v>
      </c>
      <c r="B34" s="502">
        <v>-54</v>
      </c>
      <c r="C34" s="156">
        <v>-55</v>
      </c>
      <c r="D34" s="134"/>
      <c r="E34" s="134"/>
      <c r="F34" s="134"/>
      <c r="G34" s="487"/>
      <c r="H34" s="487"/>
      <c r="I34" s="487"/>
    </row>
    <row r="35" spans="1:10">
      <c r="A35" s="25" t="s">
        <v>296</v>
      </c>
      <c r="B35" s="494">
        <v>745</v>
      </c>
      <c r="C35" s="492">
        <v>636</v>
      </c>
      <c r="D35" s="134"/>
      <c r="E35" s="134"/>
      <c r="F35" s="134"/>
      <c r="G35" s="134"/>
      <c r="H35" s="134"/>
      <c r="I35" s="134"/>
    </row>
    <row r="36" spans="1:10">
      <c r="A36" s="27" t="s">
        <v>304</v>
      </c>
      <c r="B36" s="495">
        <v>-310</v>
      </c>
      <c r="C36" s="156">
        <v>-260</v>
      </c>
      <c r="D36" s="134"/>
      <c r="E36" s="134"/>
      <c r="F36" s="134"/>
      <c r="G36" s="134"/>
      <c r="H36" s="134"/>
      <c r="I36" s="134"/>
    </row>
    <row r="37" spans="1:10">
      <c r="A37" s="27" t="s">
        <v>129</v>
      </c>
      <c r="B37" s="502">
        <v>-90</v>
      </c>
      <c r="C37" s="156">
        <v>-74</v>
      </c>
      <c r="D37" s="134"/>
      <c r="E37" s="134"/>
      <c r="F37" s="134"/>
      <c r="G37" s="134"/>
      <c r="H37" s="134"/>
      <c r="I37" s="134"/>
    </row>
    <row r="38" spans="1:10">
      <c r="A38" s="490" t="s">
        <v>226</v>
      </c>
      <c r="B38" s="502">
        <v>345</v>
      </c>
      <c r="C38" s="492">
        <v>302</v>
      </c>
      <c r="D38" s="134"/>
      <c r="E38" s="134"/>
      <c r="F38" s="134"/>
      <c r="G38" s="134"/>
      <c r="H38" s="134"/>
      <c r="I38" s="134"/>
    </row>
    <row r="39" spans="1:10">
      <c r="A39" s="490" t="s">
        <v>113</v>
      </c>
      <c r="B39" s="494">
        <v>345</v>
      </c>
      <c r="C39" s="492">
        <v>302</v>
      </c>
      <c r="D39" s="134"/>
      <c r="E39" s="134"/>
      <c r="F39" s="134"/>
      <c r="G39" s="134"/>
      <c r="H39" s="134"/>
      <c r="I39" s="134"/>
    </row>
    <row r="40" spans="1:10">
      <c r="A40" s="27" t="s">
        <v>116</v>
      </c>
      <c r="B40" s="495">
        <v>-78</v>
      </c>
      <c r="C40" s="156">
        <v>-88</v>
      </c>
      <c r="D40" s="134"/>
      <c r="E40" s="134"/>
      <c r="F40" s="134"/>
      <c r="G40" s="134"/>
      <c r="H40" s="134"/>
      <c r="I40" s="134"/>
    </row>
    <row r="41" spans="1:10">
      <c r="A41" s="490" t="s">
        <v>100</v>
      </c>
      <c r="B41" s="494">
        <v>267</v>
      </c>
      <c r="C41" s="492">
        <v>214</v>
      </c>
      <c r="D41" s="134"/>
      <c r="E41" s="134"/>
      <c r="F41" s="134"/>
    </row>
    <row r="42" spans="1:10">
      <c r="A42" s="134"/>
      <c r="B42" s="134"/>
      <c r="C42" s="134"/>
      <c r="D42" s="505"/>
      <c r="E42" s="505"/>
    </row>
    <row r="43" spans="1:10">
      <c r="A43" s="587" t="s">
        <v>312</v>
      </c>
      <c r="B43" s="588"/>
      <c r="C43" s="134"/>
      <c r="D43" s="134"/>
      <c r="E43" s="134"/>
      <c r="F43" s="134"/>
      <c r="G43" s="134"/>
      <c r="H43" s="134"/>
      <c r="I43" s="134"/>
      <c r="J43" s="134"/>
    </row>
    <row r="44" spans="1:10">
      <c r="A44" s="498" t="s">
        <v>319</v>
      </c>
      <c r="B44" s="134"/>
      <c r="C44" s="134"/>
      <c r="D44" s="134"/>
      <c r="E44" s="134"/>
      <c r="F44" s="134"/>
      <c r="G44" s="134"/>
      <c r="H44" s="134"/>
      <c r="I44" s="134"/>
      <c r="J44" s="134"/>
    </row>
    <row r="45" spans="1:10" ht="26.25" customHeight="1">
      <c r="A45" s="134"/>
      <c r="B45" s="497" t="s">
        <v>95</v>
      </c>
      <c r="C45" s="497"/>
      <c r="D45" s="497" t="s">
        <v>93</v>
      </c>
      <c r="E45" s="497"/>
      <c r="F45" s="497" t="s">
        <v>309</v>
      </c>
      <c r="G45" s="497"/>
      <c r="H45" s="497" t="s">
        <v>305</v>
      </c>
      <c r="I45" s="489"/>
      <c r="J45" s="134"/>
    </row>
    <row r="46" spans="1:10" ht="27.75" customHeight="1">
      <c r="A46" s="144" t="s">
        <v>47</v>
      </c>
      <c r="B46" s="503" t="s">
        <v>331</v>
      </c>
      <c r="C46" s="497" t="s">
        <v>332</v>
      </c>
      <c r="D46" s="503" t="s">
        <v>331</v>
      </c>
      <c r="E46" s="497" t="s">
        <v>332</v>
      </c>
      <c r="F46" s="503" t="s">
        <v>331</v>
      </c>
      <c r="G46" s="497" t="s">
        <v>332</v>
      </c>
      <c r="H46" s="503" t="s">
        <v>331</v>
      </c>
      <c r="I46" s="497" t="s">
        <v>332</v>
      </c>
      <c r="J46" s="134"/>
    </row>
    <row r="47" spans="1:10">
      <c r="A47" s="491" t="s">
        <v>260</v>
      </c>
      <c r="B47" s="495">
        <v>34948</v>
      </c>
      <c r="C47" s="492">
        <v>30225</v>
      </c>
      <c r="D47" s="495">
        <v>2115</v>
      </c>
      <c r="E47" s="492">
        <v>1788</v>
      </c>
      <c r="F47" s="495">
        <v>-971</v>
      </c>
      <c r="G47" s="499">
        <v>-898</v>
      </c>
      <c r="H47" s="495">
        <v>36092</v>
      </c>
      <c r="I47" s="493">
        <v>31115</v>
      </c>
      <c r="J47" s="134"/>
    </row>
    <row r="48" spans="1:10">
      <c r="A48" s="41" t="s">
        <v>306</v>
      </c>
      <c r="B48" s="502">
        <v>-26589</v>
      </c>
      <c r="C48" s="156">
        <v>-22781</v>
      </c>
      <c r="D48" s="502">
        <v>-1354</v>
      </c>
      <c r="E48" s="156">
        <v>-1136</v>
      </c>
      <c r="F48" s="502">
        <v>971</v>
      </c>
      <c r="G48" s="152">
        <v>898</v>
      </c>
      <c r="H48" s="502">
        <v>-26972</v>
      </c>
      <c r="I48" s="493">
        <v>-23019</v>
      </c>
      <c r="J48" s="134"/>
    </row>
    <row r="49" spans="1:11">
      <c r="A49" s="25" t="s">
        <v>296</v>
      </c>
      <c r="B49" s="494">
        <v>8359</v>
      </c>
      <c r="C49" s="492">
        <v>7444</v>
      </c>
      <c r="D49" s="494">
        <v>761</v>
      </c>
      <c r="E49" s="492">
        <v>652</v>
      </c>
      <c r="F49" s="494">
        <v>0</v>
      </c>
      <c r="G49" s="492">
        <v>0</v>
      </c>
      <c r="H49" s="494">
        <v>9120</v>
      </c>
      <c r="I49" s="492">
        <v>8096</v>
      </c>
      <c r="J49" s="134"/>
    </row>
    <row r="50" spans="1:11" ht="18" customHeight="1">
      <c r="A50" s="27" t="s">
        <v>62</v>
      </c>
      <c r="B50" s="495">
        <v>-1395</v>
      </c>
      <c r="C50" s="156">
        <v>-1484</v>
      </c>
      <c r="D50" s="495"/>
      <c r="E50" s="156"/>
      <c r="F50" s="495"/>
      <c r="G50" s="156"/>
      <c r="H50" s="495">
        <v>-1395</v>
      </c>
      <c r="I50" s="156">
        <v>-1484</v>
      </c>
      <c r="J50" s="134"/>
    </row>
    <row r="51" spans="1:11">
      <c r="A51" s="27" t="s">
        <v>297</v>
      </c>
      <c r="B51" s="495">
        <v>-2584</v>
      </c>
      <c r="C51" s="156">
        <v>-2478</v>
      </c>
      <c r="D51" s="495">
        <v>-400</v>
      </c>
      <c r="E51" s="156">
        <v>-334</v>
      </c>
      <c r="F51" s="495"/>
      <c r="G51" s="156"/>
      <c r="H51" s="495">
        <v>-2984</v>
      </c>
      <c r="I51" s="156">
        <v>-2812</v>
      </c>
      <c r="J51" s="134"/>
    </row>
    <row r="52" spans="1:11">
      <c r="A52" s="27" t="s">
        <v>307</v>
      </c>
      <c r="B52" s="495">
        <v>-518</v>
      </c>
      <c r="C52" s="156">
        <v>-469</v>
      </c>
      <c r="D52" s="495"/>
      <c r="E52" s="156"/>
      <c r="F52" s="495"/>
      <c r="G52" s="156"/>
      <c r="H52" s="495">
        <v>-518</v>
      </c>
      <c r="I52" s="156">
        <v>-469</v>
      </c>
      <c r="J52" s="134"/>
    </row>
    <row r="53" spans="1:11">
      <c r="A53" s="27" t="s">
        <v>284</v>
      </c>
      <c r="B53" s="495"/>
      <c r="C53" s="156"/>
      <c r="D53" s="495">
        <v>38</v>
      </c>
      <c r="E53" s="156">
        <v>39</v>
      </c>
      <c r="F53" s="495"/>
      <c r="G53" s="156"/>
      <c r="H53" s="495">
        <v>38</v>
      </c>
      <c r="I53" s="156">
        <v>39</v>
      </c>
      <c r="J53" s="134"/>
    </row>
    <row r="54" spans="1:11">
      <c r="A54" s="27" t="s">
        <v>285</v>
      </c>
      <c r="B54" s="502"/>
      <c r="C54" s="156"/>
      <c r="D54" s="502">
        <v>-54</v>
      </c>
      <c r="E54" s="156">
        <v>-55</v>
      </c>
      <c r="F54" s="502"/>
      <c r="G54" s="156"/>
      <c r="H54" s="502">
        <v>-54</v>
      </c>
      <c r="I54" s="156">
        <v>-55</v>
      </c>
      <c r="J54" s="134"/>
    </row>
    <row r="55" spans="1:11">
      <c r="A55" s="490" t="s">
        <v>226</v>
      </c>
      <c r="B55" s="494">
        <v>3862</v>
      </c>
      <c r="C55" s="492">
        <v>3013</v>
      </c>
      <c r="D55" s="494">
        <v>345</v>
      </c>
      <c r="E55" s="492">
        <v>302</v>
      </c>
      <c r="F55" s="494">
        <v>0</v>
      </c>
      <c r="G55" s="492">
        <v>0</v>
      </c>
      <c r="H55" s="494">
        <v>4207</v>
      </c>
      <c r="I55" s="492">
        <v>3315</v>
      </c>
      <c r="J55" s="134"/>
    </row>
    <row r="56" spans="1:11" ht="18" customHeight="1">
      <c r="A56" s="27" t="s">
        <v>279</v>
      </c>
      <c r="B56" s="495">
        <v>107</v>
      </c>
      <c r="C56" s="156">
        <v>99</v>
      </c>
      <c r="D56" s="495"/>
      <c r="E56" s="156"/>
      <c r="F56" s="495"/>
      <c r="G56" s="156"/>
      <c r="H56" s="495">
        <v>107</v>
      </c>
      <c r="I56" s="156">
        <v>99</v>
      </c>
      <c r="J56" s="134"/>
    </row>
    <row r="57" spans="1:11">
      <c r="A57" s="27" t="s">
        <v>280</v>
      </c>
      <c r="B57" s="495">
        <v>-219</v>
      </c>
      <c r="C57" s="156">
        <v>-185</v>
      </c>
      <c r="D57" s="495"/>
      <c r="E57" s="156"/>
      <c r="F57" s="495"/>
      <c r="G57" s="156"/>
      <c r="H57" s="495">
        <v>-219</v>
      </c>
      <c r="I57" s="156">
        <v>-185</v>
      </c>
      <c r="J57" s="134"/>
    </row>
    <row r="58" spans="1:11" ht="24.75" customHeight="1">
      <c r="A58" s="37" t="s">
        <v>299</v>
      </c>
      <c r="B58" s="495">
        <v>13</v>
      </c>
      <c r="C58" s="156">
        <v>11</v>
      </c>
      <c r="D58" s="495"/>
      <c r="E58" s="156"/>
      <c r="F58" s="495"/>
      <c r="G58" s="156"/>
      <c r="H58" s="495">
        <v>13</v>
      </c>
      <c r="I58" s="156">
        <v>11</v>
      </c>
      <c r="J58" s="134"/>
    </row>
    <row r="59" spans="1:11">
      <c r="A59" s="27" t="s">
        <v>281</v>
      </c>
      <c r="B59" s="495">
        <v>128</v>
      </c>
      <c r="C59" s="156">
        <v>62</v>
      </c>
      <c r="D59" s="495"/>
      <c r="E59" s="156"/>
      <c r="F59" s="495"/>
      <c r="G59" s="152"/>
      <c r="H59" s="495">
        <v>128</v>
      </c>
      <c r="I59" s="156">
        <v>62</v>
      </c>
      <c r="J59" s="134"/>
      <c r="K59" s="504"/>
    </row>
    <row r="60" spans="1:11">
      <c r="A60" s="27" t="s">
        <v>282</v>
      </c>
      <c r="B60" s="502">
        <v>-321</v>
      </c>
      <c r="C60" s="156">
        <v>-88</v>
      </c>
      <c r="D60" s="502"/>
      <c r="E60" s="156"/>
      <c r="F60" s="502"/>
      <c r="G60" s="156"/>
      <c r="H60" s="502">
        <v>-321</v>
      </c>
      <c r="I60" s="156">
        <v>-88</v>
      </c>
      <c r="J60" s="134"/>
      <c r="K60" s="504"/>
    </row>
    <row r="61" spans="1:11">
      <c r="A61" s="490" t="s">
        <v>308</v>
      </c>
      <c r="B61" s="494">
        <v>-292</v>
      </c>
      <c r="C61" s="492">
        <v>-101</v>
      </c>
      <c r="D61" s="494">
        <v>0</v>
      </c>
      <c r="E61" s="492">
        <v>0</v>
      </c>
      <c r="F61" s="494">
        <v>0</v>
      </c>
      <c r="G61" s="492">
        <v>0</v>
      </c>
      <c r="H61" s="494">
        <v>-292</v>
      </c>
      <c r="I61" s="492">
        <v>-101</v>
      </c>
      <c r="J61" s="134"/>
    </row>
    <row r="62" spans="1:11">
      <c r="A62" s="490" t="s">
        <v>113</v>
      </c>
      <c r="B62" s="494">
        <v>3570</v>
      </c>
      <c r="C62" s="492">
        <v>2912</v>
      </c>
      <c r="D62" s="494">
        <v>345</v>
      </c>
      <c r="E62" s="492">
        <v>302</v>
      </c>
      <c r="F62" s="494">
        <v>0</v>
      </c>
      <c r="G62" s="492">
        <v>0</v>
      </c>
      <c r="H62" s="494">
        <v>3915</v>
      </c>
      <c r="I62" s="492">
        <v>3214</v>
      </c>
      <c r="J62" s="134"/>
    </row>
    <row r="63" spans="1:11">
      <c r="A63" s="27" t="s">
        <v>116</v>
      </c>
      <c r="B63" s="495">
        <v>-801</v>
      </c>
      <c r="C63" s="156">
        <v>-759</v>
      </c>
      <c r="D63" s="495">
        <v>-78</v>
      </c>
      <c r="E63" s="156">
        <v>-88</v>
      </c>
      <c r="F63" s="495"/>
      <c r="G63" s="156"/>
      <c r="H63" s="495">
        <v>-879</v>
      </c>
      <c r="I63" s="156">
        <v>-847</v>
      </c>
      <c r="J63" s="134"/>
    </row>
    <row r="64" spans="1:11">
      <c r="A64" s="490" t="s">
        <v>100</v>
      </c>
      <c r="B64" s="494">
        <v>2769</v>
      </c>
      <c r="C64" s="492">
        <v>2153</v>
      </c>
      <c r="D64" s="494">
        <v>267</v>
      </c>
      <c r="E64" s="492">
        <v>214</v>
      </c>
      <c r="F64" s="494">
        <v>0</v>
      </c>
      <c r="G64" s="492">
        <v>0</v>
      </c>
      <c r="H64" s="494">
        <v>3036</v>
      </c>
      <c r="I64" s="492">
        <v>2367</v>
      </c>
      <c r="J64" s="134"/>
    </row>
    <row r="65" spans="1:10">
      <c r="A65" s="25"/>
      <c r="B65" s="25"/>
      <c r="C65" s="25"/>
      <c r="D65" s="25"/>
      <c r="E65" s="25"/>
      <c r="F65" s="25"/>
      <c r="G65" s="25"/>
      <c r="H65" s="25"/>
      <c r="I65" s="25"/>
      <c r="J65" s="134"/>
    </row>
    <row r="66" spans="1:10">
      <c r="A66" s="25"/>
      <c r="B66" s="25"/>
      <c r="C66" s="25"/>
      <c r="D66" s="25"/>
      <c r="E66" s="25"/>
      <c r="F66" s="25"/>
      <c r="G66" s="25"/>
      <c r="H66" s="25"/>
      <c r="I66" s="25"/>
      <c r="J66" s="134"/>
    </row>
    <row r="67" spans="1:10">
      <c r="A67" s="25"/>
      <c r="B67" s="25"/>
      <c r="C67" s="25"/>
      <c r="D67" s="25"/>
      <c r="E67" s="25"/>
      <c r="F67" s="25"/>
      <c r="G67" s="25"/>
      <c r="H67" s="25"/>
      <c r="I67" s="25"/>
      <c r="J67" s="134"/>
    </row>
    <row r="68" spans="1:10">
      <c r="A68" s="25"/>
      <c r="B68" s="25"/>
      <c r="C68" s="25"/>
      <c r="D68" s="25"/>
      <c r="E68" s="25"/>
      <c r="F68" s="25"/>
      <c r="G68" s="25"/>
      <c r="H68" s="25"/>
      <c r="I68" s="25"/>
      <c r="J68" s="134"/>
    </row>
    <row r="70" spans="1:10" ht="24.6" customHeight="1"/>
    <row r="80" spans="1:10" ht="18.75" customHeight="1"/>
  </sheetData>
  <mergeCells count="1">
    <mergeCell ref="A43:B43"/>
  </mergeCells>
  <pageMargins left="0.7" right="0.7" top="0.75" bottom="0.75" header="0.3" footer="0.3"/>
  <pageSetup paperSize="9" scale="74" orientation="portrait" r:id="rId1"/>
  <headerFooter>
    <oddFooter>&amp;R&amp;G</oddFooter>
  </headerFooter>
  <rowBreaks count="1" manualBreakCount="1">
    <brk id="64" max="8"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249977111117893"/>
  </sheetPr>
  <dimension ref="A1:M104"/>
  <sheetViews>
    <sheetView zoomScale="115" zoomScaleNormal="115" zoomScaleSheetLayoutView="100" workbookViewId="0">
      <selection activeCell="B1" sqref="B1"/>
    </sheetView>
  </sheetViews>
  <sheetFormatPr defaultColWidth="8.7109375" defaultRowHeight="12"/>
  <cols>
    <col min="1" max="1" width="4.42578125" style="381" customWidth="1"/>
    <col min="2" max="2" width="45.85546875" style="381" customWidth="1"/>
    <col min="3" max="3" width="8.7109375" style="392"/>
    <col min="4" max="4" width="9" style="404" bestFit="1" customWidth="1"/>
    <col min="5" max="5" width="8.7109375" style="399"/>
    <col min="6" max="6" width="1.7109375" style="382" customWidth="1"/>
    <col min="7" max="9" width="8.7109375" style="381"/>
    <col min="10" max="10" width="38.5703125" style="381" customWidth="1"/>
    <col min="11" max="16384" width="8.7109375" style="381"/>
  </cols>
  <sheetData>
    <row r="1" spans="2:12" ht="39.6" customHeight="1">
      <c r="B1" s="410" t="s">
        <v>244</v>
      </c>
      <c r="D1" s="411"/>
      <c r="E1" s="411"/>
      <c r="F1" s="411"/>
    </row>
    <row r="2" spans="2:12" ht="67.5" customHeight="1">
      <c r="B2" s="589" t="s">
        <v>263</v>
      </c>
      <c r="C2" s="589"/>
      <c r="D2" s="589"/>
      <c r="E2" s="589"/>
      <c r="F2" s="589"/>
      <c r="G2" s="589"/>
      <c r="H2" s="419"/>
      <c r="I2" s="419"/>
      <c r="J2" s="382"/>
      <c r="K2" s="382"/>
      <c r="L2" s="382"/>
    </row>
    <row r="3" spans="2:12" ht="12" customHeight="1">
      <c r="B3" s="418"/>
      <c r="C3" s="419"/>
      <c r="D3" s="419"/>
      <c r="E3" s="419"/>
      <c r="F3" s="419"/>
      <c r="G3" s="419"/>
      <c r="H3" s="419"/>
      <c r="I3" s="419"/>
      <c r="J3" s="382"/>
      <c r="K3" s="382"/>
      <c r="L3" s="382"/>
    </row>
    <row r="4" spans="2:12" ht="18" customHeight="1">
      <c r="B4" s="435" t="s">
        <v>232</v>
      </c>
      <c r="C4" s="419"/>
      <c r="D4" s="419"/>
      <c r="E4" s="419"/>
      <c r="F4" s="419"/>
      <c r="G4" s="419"/>
      <c r="H4" s="419"/>
      <c r="I4" s="419"/>
      <c r="J4" s="382"/>
      <c r="K4" s="382"/>
      <c r="L4" s="382"/>
    </row>
    <row r="5" spans="2:12" ht="6" customHeight="1">
      <c r="B5" s="418"/>
      <c r="C5" s="419"/>
      <c r="D5" s="419"/>
      <c r="E5" s="419"/>
      <c r="F5" s="419"/>
      <c r="G5" s="419"/>
      <c r="H5" s="419"/>
      <c r="I5" s="419"/>
      <c r="J5" s="382"/>
      <c r="K5" s="382"/>
      <c r="L5" s="382"/>
    </row>
    <row r="6" spans="2:12" ht="12" customHeight="1">
      <c r="B6" s="425" t="s">
        <v>233</v>
      </c>
      <c r="C6" s="419"/>
      <c r="D6" s="419"/>
      <c r="E6" s="419"/>
      <c r="F6" s="419"/>
      <c r="G6" s="419"/>
      <c r="H6" s="419"/>
      <c r="I6" s="419"/>
      <c r="J6" s="382"/>
      <c r="K6" s="382"/>
      <c r="L6" s="382"/>
    </row>
    <row r="7" spans="2:12" ht="12" customHeight="1">
      <c r="B7" s="596" t="s">
        <v>235</v>
      </c>
      <c r="C7" s="597"/>
      <c r="D7" s="597"/>
      <c r="E7" s="597"/>
      <c r="F7" s="597"/>
      <c r="G7" s="415"/>
      <c r="H7" s="415"/>
      <c r="I7" s="415"/>
      <c r="J7" s="382"/>
      <c r="K7" s="382"/>
      <c r="L7" s="382"/>
    </row>
    <row r="8" spans="2:12" ht="12" customHeight="1">
      <c r="B8" s="449"/>
      <c r="C8" s="450"/>
      <c r="D8" s="450"/>
      <c r="E8" s="450"/>
      <c r="F8" s="450"/>
      <c r="G8" s="448"/>
      <c r="H8" s="448"/>
      <c r="I8" s="448"/>
      <c r="J8" s="382"/>
      <c r="K8" s="382"/>
      <c r="L8" s="382"/>
    </row>
    <row r="9" spans="2:12" ht="12" customHeight="1">
      <c r="B9" s="451" t="s">
        <v>251</v>
      </c>
      <c r="C9" s="450"/>
      <c r="D9" s="450"/>
      <c r="E9" s="450"/>
      <c r="F9" s="450"/>
      <c r="G9" s="448"/>
      <c r="H9" s="448"/>
      <c r="I9" s="448"/>
      <c r="J9" s="382"/>
      <c r="K9" s="382"/>
      <c r="L9" s="382"/>
    </row>
    <row r="10" spans="2:12" ht="12" customHeight="1">
      <c r="B10" s="449" t="s">
        <v>252</v>
      </c>
      <c r="C10" s="450"/>
      <c r="D10" s="450"/>
      <c r="E10" s="450"/>
      <c r="F10" s="450"/>
      <c r="G10" s="448"/>
      <c r="H10" s="448"/>
      <c r="I10" s="448"/>
      <c r="J10" s="382"/>
      <c r="K10" s="382"/>
      <c r="L10" s="382"/>
    </row>
    <row r="11" spans="2:12" ht="12" customHeight="1">
      <c r="B11" s="418"/>
      <c r="C11" s="419"/>
      <c r="D11" s="419"/>
      <c r="E11" s="419"/>
      <c r="F11" s="419"/>
      <c r="G11" s="419"/>
      <c r="H11" s="419"/>
      <c r="I11" s="419"/>
      <c r="J11" s="382"/>
      <c r="K11" s="382"/>
      <c r="L11" s="382"/>
    </row>
    <row r="12" spans="2:12" ht="13.5" customHeight="1">
      <c r="B12" s="425" t="s">
        <v>234</v>
      </c>
      <c r="C12" s="419"/>
      <c r="D12" s="419"/>
      <c r="E12" s="419"/>
      <c r="F12" s="419"/>
      <c r="G12" s="419"/>
      <c r="H12" s="419"/>
      <c r="I12" s="419"/>
      <c r="J12" s="382"/>
      <c r="K12" s="382"/>
      <c r="L12" s="382"/>
    </row>
    <row r="13" spans="2:12" ht="26.25" customHeight="1">
      <c r="B13" s="598" t="s">
        <v>355</v>
      </c>
      <c r="C13" s="598"/>
      <c r="D13" s="598"/>
      <c r="E13" s="598"/>
      <c r="F13" s="598"/>
      <c r="G13" s="598"/>
      <c r="H13" s="415"/>
      <c r="I13" s="415"/>
      <c r="J13" s="382"/>
      <c r="K13" s="382"/>
      <c r="L13" s="382"/>
    </row>
    <row r="14" spans="2:12" ht="12" customHeight="1">
      <c r="B14" s="418"/>
      <c r="C14" s="419"/>
      <c r="D14" s="419"/>
      <c r="E14" s="419"/>
      <c r="F14" s="419"/>
      <c r="G14" s="419"/>
      <c r="H14" s="419"/>
      <c r="I14" s="419"/>
      <c r="J14" s="382"/>
      <c r="K14" s="382"/>
      <c r="L14" s="382"/>
    </row>
    <row r="15" spans="2:12" ht="13.5" customHeight="1">
      <c r="B15" s="433" t="s">
        <v>245</v>
      </c>
      <c r="C15" s="434"/>
      <c r="D15" s="434"/>
      <c r="E15" s="434"/>
      <c r="F15" s="434"/>
      <c r="G15" s="434"/>
      <c r="H15" s="434"/>
      <c r="I15" s="434"/>
      <c r="J15" s="382"/>
      <c r="K15" s="382"/>
      <c r="L15" s="382"/>
    </row>
    <row r="16" spans="2:12" ht="12" customHeight="1">
      <c r="B16" s="598" t="s">
        <v>293</v>
      </c>
      <c r="C16" s="599"/>
      <c r="D16" s="599"/>
      <c r="E16" s="599"/>
      <c r="F16" s="599"/>
      <c r="G16" s="415"/>
      <c r="H16" s="415"/>
      <c r="I16" s="415"/>
      <c r="J16" s="382"/>
      <c r="K16" s="382"/>
      <c r="L16" s="382"/>
    </row>
    <row r="17" spans="1:12" ht="12" customHeight="1">
      <c r="B17" s="418"/>
      <c r="C17" s="419"/>
      <c r="D17" s="419"/>
      <c r="E17" s="419"/>
      <c r="F17" s="419"/>
      <c r="G17" s="419"/>
      <c r="H17" s="419"/>
      <c r="I17" s="419"/>
      <c r="J17" s="382"/>
      <c r="K17" s="382"/>
      <c r="L17" s="382"/>
    </row>
    <row r="18" spans="1:12" ht="13.9" customHeight="1">
      <c r="B18" s="460" t="s">
        <v>261</v>
      </c>
      <c r="C18" s="434"/>
      <c r="D18" s="434"/>
      <c r="E18" s="434"/>
      <c r="F18" s="434"/>
      <c r="G18" s="434"/>
      <c r="H18" s="434"/>
      <c r="I18" s="434"/>
      <c r="J18" s="382"/>
      <c r="K18" s="382"/>
      <c r="L18" s="382"/>
    </row>
    <row r="19" spans="1:12" ht="12" customHeight="1">
      <c r="B19" s="598" t="s">
        <v>287</v>
      </c>
      <c r="C19" s="599"/>
      <c r="D19" s="599"/>
      <c r="E19" s="599"/>
      <c r="F19" s="599"/>
      <c r="G19" s="415"/>
      <c r="H19" s="415"/>
      <c r="I19" s="415"/>
      <c r="J19" s="382"/>
      <c r="K19" s="382"/>
      <c r="L19" s="382"/>
    </row>
    <row r="20" spans="1:12" ht="12" customHeight="1">
      <c r="B20" s="418"/>
      <c r="C20" s="419"/>
      <c r="D20" s="419"/>
      <c r="E20" s="419"/>
      <c r="F20" s="419"/>
      <c r="G20" s="419"/>
      <c r="H20" s="419"/>
      <c r="I20" s="419"/>
      <c r="J20" s="382"/>
      <c r="K20" s="382"/>
      <c r="L20" s="382"/>
    </row>
    <row r="21" spans="1:12" ht="12" customHeight="1">
      <c r="B21" s="590" t="s">
        <v>268</v>
      </c>
      <c r="C21" s="591"/>
      <c r="D21" s="591"/>
      <c r="E21" s="591"/>
      <c r="F21" s="591"/>
      <c r="G21" s="420"/>
      <c r="H21" s="420"/>
      <c r="I21" s="420"/>
      <c r="J21" s="382"/>
      <c r="K21" s="382"/>
      <c r="L21" s="382"/>
    </row>
    <row r="22" spans="1:12" ht="12" customHeight="1">
      <c r="B22" s="590" t="s">
        <v>262</v>
      </c>
      <c r="C22" s="591"/>
      <c r="D22" s="591"/>
      <c r="E22" s="591"/>
      <c r="F22" s="591"/>
      <c r="G22" s="419"/>
      <c r="H22" s="419"/>
      <c r="I22" s="419"/>
      <c r="J22" s="382"/>
      <c r="K22" s="382"/>
      <c r="L22" s="382"/>
    </row>
    <row r="23" spans="1:12" ht="12" customHeight="1">
      <c r="B23" s="464"/>
      <c r="C23" s="465"/>
      <c r="D23" s="465"/>
      <c r="E23" s="465"/>
      <c r="F23" s="465"/>
      <c r="G23" s="466"/>
      <c r="H23" s="466"/>
      <c r="I23" s="466"/>
      <c r="J23" s="382"/>
      <c r="K23" s="382"/>
      <c r="L23" s="382"/>
    </row>
    <row r="24" spans="1:12" ht="12.75">
      <c r="C24" s="419"/>
      <c r="D24" s="419"/>
      <c r="E24" s="419"/>
      <c r="F24" s="419"/>
      <c r="G24" s="419"/>
      <c r="H24" s="419"/>
      <c r="I24" s="419"/>
      <c r="J24" s="382"/>
      <c r="K24" s="382"/>
      <c r="L24" s="382"/>
    </row>
    <row r="25" spans="1:12" ht="6" customHeight="1">
      <c r="B25" s="418"/>
      <c r="C25" s="419"/>
      <c r="D25" s="419"/>
      <c r="E25" s="419"/>
      <c r="F25" s="419"/>
      <c r="G25" s="419"/>
      <c r="H25" s="419"/>
      <c r="I25" s="419"/>
      <c r="J25" s="382"/>
      <c r="K25" s="382"/>
      <c r="L25" s="382"/>
    </row>
    <row r="26" spans="1:12">
      <c r="G26" s="382"/>
      <c r="H26" s="382"/>
      <c r="I26" s="382"/>
      <c r="J26" s="382"/>
      <c r="K26" s="382"/>
      <c r="L26" s="382"/>
    </row>
    <row r="27" spans="1:12">
      <c r="B27" s="417" t="s">
        <v>45</v>
      </c>
      <c r="G27" s="382"/>
      <c r="H27" s="382"/>
      <c r="I27" s="382"/>
      <c r="J27" s="382"/>
      <c r="K27" s="382"/>
      <c r="L27" s="382"/>
    </row>
    <row r="28" spans="1:12" ht="15">
      <c r="B28" s="408" t="s">
        <v>237</v>
      </c>
      <c r="C28" s="393"/>
      <c r="D28" s="405"/>
      <c r="E28" s="406"/>
      <c r="F28" s="386"/>
      <c r="G28" s="382"/>
      <c r="H28" s="382"/>
      <c r="I28" s="382"/>
      <c r="J28" s="382"/>
      <c r="K28" s="382"/>
      <c r="L28" s="382"/>
    </row>
    <row r="29" spans="1:12" customFormat="1" ht="15">
      <c r="A29" s="74"/>
      <c r="B29" s="376" t="s">
        <v>292</v>
      </c>
      <c r="C29" s="594" t="s">
        <v>58</v>
      </c>
      <c r="D29" s="594"/>
      <c r="E29" s="594"/>
      <c r="F29" s="138"/>
      <c r="G29" s="416"/>
      <c r="H29" s="416"/>
      <c r="I29" s="416"/>
    </row>
    <row r="30" spans="1:12" customFormat="1" ht="12.75">
      <c r="A30" s="79"/>
      <c r="B30" s="376"/>
      <c r="C30" s="80" t="s">
        <v>80</v>
      </c>
      <c r="D30" s="137">
        <v>2019</v>
      </c>
      <c r="E30" s="83">
        <v>2018</v>
      </c>
      <c r="F30" s="83"/>
      <c r="G30" s="138"/>
      <c r="H30" s="138"/>
      <c r="I30" s="138"/>
    </row>
    <row r="31" spans="1:12" customFormat="1" ht="7.5" customHeight="1">
      <c r="A31" s="79"/>
      <c r="B31" s="84"/>
      <c r="C31" s="84"/>
      <c r="D31" s="85"/>
      <c r="E31" s="87"/>
      <c r="F31" s="87"/>
      <c r="G31" s="82"/>
      <c r="H31" s="82"/>
      <c r="I31" s="82"/>
    </row>
    <row r="32" spans="1:12" customFormat="1" ht="12.75">
      <c r="A32" s="90"/>
      <c r="B32" s="171" t="s">
        <v>86</v>
      </c>
      <c r="C32" s="80">
        <v>3470</v>
      </c>
      <c r="D32" s="81">
        <v>36092</v>
      </c>
      <c r="E32" s="378">
        <v>31115</v>
      </c>
      <c r="F32" s="83"/>
      <c r="G32" s="82"/>
      <c r="H32" s="82"/>
      <c r="I32" s="82"/>
    </row>
    <row r="33" spans="1:9" customFormat="1" ht="7.5" customHeight="1">
      <c r="A33" s="91"/>
      <c r="B33" s="80"/>
      <c r="C33" s="80"/>
      <c r="D33" s="81"/>
      <c r="E33" s="378"/>
      <c r="F33" s="83"/>
      <c r="G33" s="82"/>
      <c r="H33" s="82"/>
      <c r="I33" s="82"/>
    </row>
    <row r="34" spans="1:9" customFormat="1" ht="12.75">
      <c r="A34" s="79"/>
      <c r="B34" s="171" t="s">
        <v>226</v>
      </c>
      <c r="C34" s="80">
        <v>404</v>
      </c>
      <c r="D34" s="81">
        <v>4207</v>
      </c>
      <c r="E34" s="378">
        <v>3315</v>
      </c>
      <c r="F34" s="83"/>
      <c r="G34" s="82"/>
      <c r="H34" s="82"/>
      <c r="I34" s="82"/>
    </row>
    <row r="35" spans="1:9" customFormat="1" ht="6.75" customHeight="1">
      <c r="A35" s="125"/>
      <c r="B35" s="80"/>
      <c r="C35" s="80"/>
      <c r="D35" s="81"/>
      <c r="E35" s="378"/>
      <c r="F35" s="83"/>
      <c r="G35" s="82"/>
      <c r="H35" s="82"/>
      <c r="I35" s="82"/>
    </row>
    <row r="36" spans="1:9" customFormat="1" ht="12.75">
      <c r="A36" s="125"/>
      <c r="B36" s="171" t="s">
        <v>100</v>
      </c>
      <c r="C36" s="80">
        <v>292</v>
      </c>
      <c r="D36" s="81">
        <v>3036</v>
      </c>
      <c r="E36" s="378">
        <v>2367</v>
      </c>
      <c r="F36" s="83"/>
      <c r="G36" s="82"/>
      <c r="H36" s="82"/>
      <c r="I36" s="82"/>
    </row>
    <row r="37" spans="1:9" customFormat="1" ht="12.75">
      <c r="A37" s="79"/>
      <c r="B37" s="80"/>
      <c r="C37" s="80"/>
      <c r="D37" s="82"/>
      <c r="E37" s="83"/>
      <c r="F37" s="83"/>
      <c r="G37" s="82"/>
      <c r="H37" s="82"/>
      <c r="I37" s="82"/>
    </row>
    <row r="38" spans="1:9" customFormat="1" ht="12.75">
      <c r="A38" s="79"/>
      <c r="B38" s="171" t="s">
        <v>288</v>
      </c>
      <c r="C38" s="81"/>
      <c r="D38" s="82"/>
      <c r="E38" s="83"/>
      <c r="F38" s="83"/>
      <c r="G38" s="82"/>
      <c r="H38" s="82"/>
      <c r="I38" s="82"/>
    </row>
    <row r="39" spans="1:9" customFormat="1" ht="12.75">
      <c r="A39" s="90"/>
      <c r="B39" s="426" t="s">
        <v>289</v>
      </c>
      <c r="C39" s="81"/>
      <c r="D39" s="102">
        <v>11.656322730799069</v>
      </c>
      <c r="E39" s="409">
        <v>10.654025389683433</v>
      </c>
      <c r="F39" s="409" t="s">
        <v>18</v>
      </c>
      <c r="G39" s="103"/>
      <c r="H39" s="103"/>
      <c r="I39" s="103"/>
    </row>
    <row r="40" spans="1:9" customFormat="1" ht="12.75">
      <c r="A40" s="91"/>
      <c r="B40" s="80"/>
      <c r="C40" s="81"/>
      <c r="D40" s="102"/>
      <c r="E40" s="409"/>
      <c r="F40" s="409"/>
      <c r="G40" s="103"/>
      <c r="H40" s="103"/>
      <c r="I40" s="103"/>
    </row>
    <row r="41" spans="1:9" customFormat="1" ht="12.75">
      <c r="A41" s="91"/>
      <c r="B41" s="171" t="s">
        <v>290</v>
      </c>
      <c r="C41" s="81"/>
      <c r="D41" s="102"/>
      <c r="E41" s="409"/>
      <c r="F41" s="409"/>
      <c r="G41" s="103"/>
      <c r="H41" s="103"/>
      <c r="I41" s="103"/>
    </row>
    <row r="42" spans="1:9" customFormat="1" ht="12.75">
      <c r="A42" s="89"/>
      <c r="B42" s="427" t="s">
        <v>291</v>
      </c>
      <c r="C42" s="81"/>
      <c r="D42" s="102">
        <v>8.41183641804278</v>
      </c>
      <c r="E42" s="409">
        <v>7.6072633777920622</v>
      </c>
      <c r="F42" s="409" t="s">
        <v>18</v>
      </c>
      <c r="G42" s="103"/>
      <c r="H42" s="103"/>
      <c r="I42" s="103"/>
    </row>
    <row r="43" spans="1:9" customFormat="1" ht="12.75">
      <c r="A43" s="90"/>
      <c r="B43" s="80"/>
      <c r="C43" s="81"/>
      <c r="D43" s="82"/>
      <c r="E43" s="83"/>
      <c r="F43" s="83"/>
      <c r="G43" s="82"/>
      <c r="H43" s="82"/>
      <c r="I43" s="82"/>
    </row>
    <row r="44" spans="1:9" customFormat="1" ht="12.75">
      <c r="A44" s="79"/>
      <c r="B44" s="446"/>
      <c r="C44" s="81"/>
      <c r="D44" s="82"/>
      <c r="E44" s="83"/>
      <c r="F44" s="83"/>
      <c r="G44" s="82"/>
      <c r="H44" s="82"/>
      <c r="I44" s="82"/>
    </row>
    <row r="45" spans="1:9" customFormat="1" ht="12.75">
      <c r="A45" s="79"/>
      <c r="B45" s="377"/>
      <c r="C45" s="81"/>
      <c r="D45" s="82"/>
      <c r="E45" s="83"/>
      <c r="F45" s="83"/>
      <c r="G45" s="82"/>
      <c r="H45" s="82"/>
      <c r="I45" s="82"/>
    </row>
    <row r="46" spans="1:9" customFormat="1" ht="12.75">
      <c r="A46" s="79"/>
      <c r="B46" s="377"/>
      <c r="C46" s="81"/>
      <c r="D46" s="82"/>
      <c r="E46" s="83"/>
      <c r="F46" s="83"/>
      <c r="G46" s="82"/>
      <c r="H46" s="82"/>
      <c r="I46" s="82"/>
    </row>
    <row r="47" spans="1:9" customFormat="1" ht="19.149999999999999" customHeight="1">
      <c r="A47" s="79"/>
      <c r="B47" s="435" t="s">
        <v>238</v>
      </c>
      <c r="C47" s="81"/>
      <c r="D47" s="82"/>
      <c r="E47" s="83"/>
      <c r="F47" s="83"/>
      <c r="G47" s="82"/>
      <c r="H47" s="82"/>
      <c r="I47" s="82"/>
    </row>
    <row r="48" spans="1:9" s="412" customFormat="1" ht="6" customHeight="1">
      <c r="A48" s="74"/>
      <c r="B48" s="376"/>
      <c r="C48" s="594"/>
      <c r="D48" s="594"/>
      <c r="E48" s="594"/>
      <c r="F48" s="138"/>
      <c r="G48" s="416"/>
      <c r="H48" s="416"/>
      <c r="I48" s="416"/>
    </row>
    <row r="49" spans="1:12" s="412" customFormat="1" ht="13.15" customHeight="1">
      <c r="A49" s="74"/>
      <c r="B49" s="432" t="s">
        <v>45</v>
      </c>
      <c r="C49" s="431"/>
      <c r="D49" s="431"/>
      <c r="E49" s="431"/>
      <c r="F49" s="138"/>
      <c r="G49" s="431"/>
      <c r="H49" s="431"/>
      <c r="I49" s="431"/>
    </row>
    <row r="50" spans="1:12" ht="15">
      <c r="B50" s="408" t="s">
        <v>237</v>
      </c>
      <c r="C50" s="592">
        <v>2019</v>
      </c>
      <c r="D50" s="593"/>
      <c r="E50" s="399">
        <v>2018</v>
      </c>
      <c r="F50" s="396"/>
      <c r="G50" s="396"/>
      <c r="H50" s="396"/>
      <c r="I50" s="396"/>
      <c r="J50" s="382"/>
      <c r="K50" s="382"/>
      <c r="L50" s="382"/>
    </row>
    <row r="51" spans="1:12">
      <c r="B51" s="384" t="s">
        <v>234</v>
      </c>
      <c r="C51" s="595"/>
      <c r="D51" s="595"/>
      <c r="E51" s="595"/>
      <c r="F51" s="396"/>
      <c r="G51" s="396"/>
      <c r="H51" s="396"/>
      <c r="I51" s="396"/>
      <c r="J51" s="382"/>
      <c r="K51" s="382"/>
      <c r="L51" s="382"/>
    </row>
    <row r="52" spans="1:12">
      <c r="B52" s="385" t="s">
        <v>90</v>
      </c>
      <c r="C52" s="84" t="s">
        <v>80</v>
      </c>
      <c r="D52" s="112" t="s">
        <v>318</v>
      </c>
      <c r="E52" s="454" t="s">
        <v>318</v>
      </c>
      <c r="F52" s="396"/>
      <c r="G52" s="396"/>
      <c r="H52" s="396"/>
      <c r="I52" s="396"/>
      <c r="J52" s="382"/>
      <c r="K52" s="382"/>
      <c r="L52" s="382"/>
    </row>
    <row r="53" spans="1:12">
      <c r="B53" s="381" t="s">
        <v>74</v>
      </c>
      <c r="C53" s="394">
        <v>161</v>
      </c>
      <c r="D53" s="400">
        <v>1674</v>
      </c>
      <c r="E53" s="401">
        <v>742</v>
      </c>
      <c r="F53" s="396"/>
      <c r="G53" s="396"/>
      <c r="H53" s="396"/>
      <c r="I53" s="396"/>
      <c r="J53" s="382"/>
      <c r="K53" s="382"/>
      <c r="L53" s="382"/>
    </row>
    <row r="54" spans="1:12">
      <c r="B54" s="381" t="s">
        <v>78</v>
      </c>
      <c r="C54" s="394">
        <v>784</v>
      </c>
      <c r="D54" s="400">
        <v>8153</v>
      </c>
      <c r="E54" s="401">
        <v>6478</v>
      </c>
      <c r="F54" s="396"/>
      <c r="G54" s="396"/>
      <c r="H54" s="396"/>
      <c r="I54" s="396"/>
      <c r="J54" s="382"/>
      <c r="K54" s="382"/>
      <c r="L54" s="382"/>
    </row>
    <row r="55" spans="1:12">
      <c r="B55" s="381" t="s">
        <v>356</v>
      </c>
      <c r="C55" s="394">
        <v>12</v>
      </c>
      <c r="D55" s="400">
        <v>6</v>
      </c>
      <c r="E55" s="401">
        <v>632</v>
      </c>
      <c r="G55" s="396"/>
      <c r="H55" s="396"/>
      <c r="I55" s="396"/>
      <c r="J55" s="382"/>
      <c r="K55" s="382"/>
      <c r="L55" s="382"/>
    </row>
    <row r="56" spans="1:12">
      <c r="B56" s="386" t="s">
        <v>353</v>
      </c>
      <c r="C56" s="395">
        <v>29</v>
      </c>
      <c r="D56" s="402">
        <v>-3</v>
      </c>
      <c r="E56" s="403">
        <v>-1</v>
      </c>
      <c r="G56" s="396"/>
      <c r="H56" s="396"/>
      <c r="I56" s="396"/>
      <c r="J56" s="382"/>
      <c r="K56" s="382"/>
      <c r="L56" s="382"/>
    </row>
    <row r="57" spans="1:12">
      <c r="C57" s="394">
        <v>986</v>
      </c>
      <c r="D57" s="400">
        <v>9830</v>
      </c>
      <c r="E57" s="401">
        <v>7851</v>
      </c>
      <c r="G57" s="396"/>
      <c r="H57" s="396"/>
      <c r="I57" s="396"/>
      <c r="J57" s="382"/>
      <c r="K57" s="382"/>
      <c r="L57" s="382"/>
    </row>
    <row r="58" spans="1:12">
      <c r="G58" s="396"/>
      <c r="H58" s="396"/>
      <c r="I58" s="396"/>
      <c r="J58" s="382"/>
      <c r="K58" s="382"/>
      <c r="L58" s="382"/>
    </row>
    <row r="59" spans="1:12">
      <c r="B59" s="385" t="s">
        <v>223</v>
      </c>
      <c r="C59" s="393"/>
      <c r="D59" s="405"/>
      <c r="E59" s="406"/>
      <c r="G59" s="396"/>
      <c r="H59" s="396"/>
      <c r="I59" s="396"/>
      <c r="J59" s="382"/>
      <c r="K59" s="382"/>
      <c r="L59" s="382"/>
    </row>
    <row r="60" spans="1:12">
      <c r="B60" s="381" t="s">
        <v>224</v>
      </c>
      <c r="C60" s="394">
        <v>4826</v>
      </c>
      <c r="D60" s="400">
        <v>50196</v>
      </c>
      <c r="E60" s="401">
        <v>41465</v>
      </c>
      <c r="G60" s="396"/>
      <c r="H60" s="396"/>
      <c r="I60" s="396"/>
      <c r="J60" s="382"/>
      <c r="K60" s="382"/>
      <c r="L60" s="382"/>
    </row>
    <row r="61" spans="1:12">
      <c r="B61" s="381" t="s">
        <v>225</v>
      </c>
      <c r="C61" s="394">
        <v>3519</v>
      </c>
      <c r="D61" s="400">
        <v>36607</v>
      </c>
      <c r="E61" s="401">
        <v>20505</v>
      </c>
      <c r="G61" s="396"/>
      <c r="H61" s="396"/>
      <c r="I61" s="396"/>
      <c r="J61" s="382"/>
      <c r="K61" s="382"/>
      <c r="L61" s="382"/>
    </row>
    <row r="62" spans="1:12">
      <c r="B62" s="386" t="s">
        <v>354</v>
      </c>
      <c r="C62" s="395">
        <v>76</v>
      </c>
      <c r="D62" s="402">
        <v>-382</v>
      </c>
      <c r="E62" s="403">
        <v>-346</v>
      </c>
      <c r="G62" s="396"/>
      <c r="H62" s="396"/>
      <c r="I62" s="396"/>
      <c r="J62" s="382"/>
      <c r="K62" s="382"/>
      <c r="L62" s="382"/>
    </row>
    <row r="63" spans="1:12">
      <c r="C63" s="394">
        <v>8421</v>
      </c>
      <c r="D63" s="400">
        <v>86421</v>
      </c>
      <c r="E63" s="401">
        <v>61624</v>
      </c>
      <c r="G63" s="396"/>
      <c r="H63" s="396"/>
      <c r="I63" s="396"/>
      <c r="J63" s="382"/>
      <c r="K63" s="382"/>
      <c r="L63" s="382"/>
    </row>
    <row r="64" spans="1:12">
      <c r="G64" s="396"/>
      <c r="H64" s="396"/>
      <c r="I64" s="396"/>
      <c r="J64" s="382"/>
      <c r="K64" s="382"/>
      <c r="L64" s="382"/>
    </row>
    <row r="65" spans="2:13">
      <c r="B65" s="384" t="s">
        <v>239</v>
      </c>
      <c r="C65" s="394">
        <v>7435</v>
      </c>
      <c r="D65" s="400">
        <v>76591</v>
      </c>
      <c r="E65" s="401">
        <v>53773</v>
      </c>
      <c r="G65" s="396"/>
      <c r="H65" s="396"/>
      <c r="I65" s="396"/>
      <c r="J65" s="382"/>
      <c r="K65" s="382"/>
      <c r="L65" s="382"/>
      <c r="M65" s="384"/>
    </row>
    <row r="66" spans="2:13">
      <c r="B66" s="384"/>
      <c r="C66" s="394"/>
      <c r="D66" s="400"/>
      <c r="E66" s="401"/>
      <c r="G66" s="396"/>
      <c r="H66" s="396"/>
      <c r="I66" s="396"/>
      <c r="J66" s="382"/>
      <c r="K66" s="382"/>
      <c r="L66" s="382"/>
      <c r="M66" s="384"/>
    </row>
    <row r="67" spans="2:13">
      <c r="B67" s="382"/>
      <c r="C67" s="391"/>
      <c r="D67" s="397"/>
      <c r="E67" s="398"/>
      <c r="G67" s="396"/>
      <c r="H67" s="396"/>
      <c r="I67" s="396"/>
      <c r="J67" s="382"/>
      <c r="K67" s="382"/>
      <c r="L67" s="382"/>
    </row>
    <row r="68" spans="2:13" ht="15">
      <c r="B68" s="408" t="s">
        <v>95</v>
      </c>
      <c r="C68" s="592">
        <v>2019</v>
      </c>
      <c r="D68" s="593"/>
      <c r="E68" s="399">
        <v>2018</v>
      </c>
      <c r="G68" s="382"/>
      <c r="H68" s="382"/>
      <c r="I68" s="382"/>
      <c r="J68" s="382"/>
      <c r="K68" s="382"/>
      <c r="L68" s="382"/>
    </row>
    <row r="69" spans="2:13">
      <c r="B69" s="384" t="s">
        <v>234</v>
      </c>
      <c r="C69" s="382"/>
      <c r="D69" s="382"/>
      <c r="E69" s="407"/>
      <c r="G69" s="382"/>
      <c r="H69" s="382"/>
      <c r="I69" s="382"/>
      <c r="J69" s="382"/>
      <c r="K69" s="382"/>
      <c r="L69" s="382"/>
    </row>
    <row r="70" spans="2:13">
      <c r="B70" s="385" t="s">
        <v>90</v>
      </c>
      <c r="C70" s="393" t="s">
        <v>80</v>
      </c>
      <c r="D70" s="112" t="s">
        <v>318</v>
      </c>
      <c r="E70" s="454" t="s">
        <v>318</v>
      </c>
      <c r="G70" s="382"/>
      <c r="H70" s="382"/>
      <c r="I70" s="382"/>
      <c r="J70" s="382"/>
      <c r="K70" s="382"/>
      <c r="L70" s="382"/>
    </row>
    <row r="71" spans="2:13">
      <c r="B71" s="381" t="s">
        <v>74</v>
      </c>
      <c r="C71" s="388">
        <v>503</v>
      </c>
      <c r="D71" s="400">
        <v>5229</v>
      </c>
      <c r="E71" s="401">
        <v>12107</v>
      </c>
      <c r="G71" s="382"/>
      <c r="H71" s="382"/>
      <c r="I71" s="382"/>
      <c r="J71" s="382"/>
      <c r="K71" s="382"/>
      <c r="L71" s="382"/>
    </row>
    <row r="72" spans="2:13">
      <c r="B72" s="381" t="s">
        <v>78</v>
      </c>
      <c r="C72" s="388">
        <v>752</v>
      </c>
      <c r="D72" s="400">
        <v>7819</v>
      </c>
      <c r="E72" s="401">
        <v>6082</v>
      </c>
      <c r="G72" s="382"/>
      <c r="H72" s="382"/>
      <c r="I72" s="382"/>
      <c r="J72" s="382"/>
      <c r="K72" s="382"/>
      <c r="L72" s="382"/>
    </row>
    <row r="73" spans="2:13">
      <c r="B73" s="381" t="s">
        <v>352</v>
      </c>
      <c r="C73" s="388">
        <v>0</v>
      </c>
      <c r="D73" s="400">
        <v>0</v>
      </c>
      <c r="E73" s="401">
        <v>630</v>
      </c>
      <c r="G73" s="382"/>
      <c r="H73" s="382"/>
      <c r="I73" s="382"/>
      <c r="J73" s="382"/>
      <c r="K73" s="382"/>
      <c r="L73" s="382"/>
    </row>
    <row r="74" spans="2:13">
      <c r="B74" s="386" t="s">
        <v>353</v>
      </c>
      <c r="C74" s="389">
        <v>0</v>
      </c>
      <c r="D74" s="402">
        <v>-2</v>
      </c>
      <c r="E74" s="403">
        <v>0</v>
      </c>
      <c r="G74" s="382"/>
      <c r="H74" s="382"/>
      <c r="I74" s="382"/>
      <c r="J74" s="382"/>
      <c r="K74" s="382"/>
      <c r="L74" s="382"/>
    </row>
    <row r="75" spans="2:13">
      <c r="C75" s="388">
        <v>1255</v>
      </c>
      <c r="D75" s="400">
        <v>13046</v>
      </c>
      <c r="E75" s="401">
        <v>18819</v>
      </c>
      <c r="G75" s="382"/>
      <c r="H75" s="382"/>
      <c r="I75" s="382"/>
      <c r="J75" s="382"/>
      <c r="K75" s="382"/>
      <c r="L75" s="382"/>
    </row>
    <row r="76" spans="2:13">
      <c r="B76" s="385" t="s">
        <v>223</v>
      </c>
      <c r="C76" s="390"/>
      <c r="D76" s="405"/>
      <c r="E76" s="406"/>
      <c r="G76" s="382"/>
      <c r="H76" s="382"/>
      <c r="I76" s="382"/>
      <c r="J76" s="382"/>
      <c r="K76" s="382"/>
      <c r="L76" s="382"/>
    </row>
    <row r="77" spans="2:13">
      <c r="B77" s="381" t="s">
        <v>224</v>
      </c>
      <c r="C77" s="388">
        <v>368</v>
      </c>
      <c r="D77" s="400">
        <v>3824</v>
      </c>
      <c r="E77" s="401">
        <v>0</v>
      </c>
      <c r="G77" s="382"/>
      <c r="H77" s="382"/>
      <c r="I77" s="382"/>
      <c r="J77" s="382"/>
      <c r="K77" s="382"/>
      <c r="L77" s="382"/>
    </row>
    <row r="78" spans="2:13">
      <c r="B78" s="386" t="s">
        <v>225</v>
      </c>
      <c r="C78" s="389">
        <v>80</v>
      </c>
      <c r="D78" s="402">
        <v>834</v>
      </c>
      <c r="E78" s="403">
        <v>0</v>
      </c>
      <c r="G78" s="382"/>
      <c r="H78" s="382"/>
      <c r="I78" s="382"/>
      <c r="J78" s="382"/>
      <c r="K78" s="382"/>
      <c r="L78" s="382"/>
    </row>
    <row r="79" spans="2:13">
      <c r="C79" s="388">
        <v>448</v>
      </c>
      <c r="D79" s="400">
        <v>4658</v>
      </c>
      <c r="E79" s="401">
        <v>0</v>
      </c>
      <c r="G79" s="382"/>
      <c r="H79" s="382"/>
      <c r="I79" s="382"/>
      <c r="J79" s="382"/>
      <c r="K79" s="382"/>
      <c r="L79" s="382"/>
    </row>
    <row r="80" spans="2:13" ht="6" customHeight="1">
      <c r="G80" s="382"/>
      <c r="H80" s="382"/>
      <c r="I80" s="382"/>
      <c r="J80" s="382"/>
      <c r="K80" s="382"/>
      <c r="L80" s="382"/>
    </row>
    <row r="81" spans="2:12">
      <c r="B81" s="384" t="s">
        <v>239</v>
      </c>
      <c r="C81" s="388">
        <v>-807</v>
      </c>
      <c r="D81" s="400">
        <v>-8388</v>
      </c>
      <c r="E81" s="442">
        <v>-18819</v>
      </c>
      <c r="G81" s="382"/>
      <c r="H81" s="382"/>
      <c r="I81" s="382"/>
      <c r="J81" s="382"/>
      <c r="K81" s="382"/>
      <c r="L81" s="382"/>
    </row>
    <row r="82" spans="2:12">
      <c r="B82" s="382"/>
      <c r="C82" s="391"/>
      <c r="D82" s="397"/>
      <c r="E82" s="398"/>
      <c r="G82" s="382"/>
      <c r="H82" s="382"/>
      <c r="I82" s="382"/>
      <c r="J82" s="382"/>
      <c r="K82" s="382"/>
      <c r="L82" s="382"/>
    </row>
    <row r="83" spans="2:12">
      <c r="B83" s="382"/>
      <c r="C83" s="391"/>
      <c r="D83" s="397"/>
      <c r="E83" s="398"/>
      <c r="G83" s="382"/>
      <c r="H83" s="382"/>
      <c r="I83" s="382"/>
      <c r="J83" s="382"/>
      <c r="K83" s="382"/>
      <c r="L83" s="382"/>
    </row>
    <row r="84" spans="2:12" ht="12.75">
      <c r="B84" s="385" t="s">
        <v>314</v>
      </c>
      <c r="C84" s="592">
        <v>2019</v>
      </c>
      <c r="D84" s="593"/>
      <c r="E84" s="406">
        <v>2018</v>
      </c>
      <c r="G84" s="382"/>
      <c r="H84" s="382"/>
      <c r="I84" s="382"/>
      <c r="J84" s="382"/>
      <c r="K84" s="382"/>
    </row>
    <row r="85" spans="2:12" ht="4.5" customHeight="1">
      <c r="B85" s="383"/>
      <c r="C85" s="382"/>
      <c r="D85" s="382"/>
      <c r="E85" s="407"/>
      <c r="G85" s="382"/>
      <c r="H85" s="382"/>
      <c r="I85" s="382"/>
      <c r="J85" s="382"/>
      <c r="K85" s="382"/>
    </row>
    <row r="86" spans="2:12">
      <c r="B86" s="385"/>
      <c r="C86" s="393" t="s">
        <v>80</v>
      </c>
      <c r="D86" s="456" t="s">
        <v>318</v>
      </c>
      <c r="E86" s="454" t="s">
        <v>318</v>
      </c>
      <c r="G86" s="382"/>
      <c r="H86" s="382"/>
      <c r="I86" s="382"/>
      <c r="J86" s="382"/>
      <c r="K86" s="382"/>
    </row>
    <row r="87" spans="2:12" ht="24">
      <c r="B87" s="496" t="s">
        <v>310</v>
      </c>
      <c r="C87" s="436">
        <v>12933</v>
      </c>
      <c r="D87" s="437">
        <v>134523</v>
      </c>
      <c r="E87" s="423">
        <v>122805.84615384616</v>
      </c>
      <c r="G87" s="423"/>
      <c r="H87" s="382"/>
      <c r="I87" s="382"/>
      <c r="J87" s="382"/>
      <c r="K87" s="382"/>
      <c r="L87" s="382"/>
    </row>
    <row r="88" spans="2:12">
      <c r="B88" s="381" t="s">
        <v>240</v>
      </c>
      <c r="C88" s="438"/>
      <c r="D88" s="439"/>
      <c r="E88" s="421"/>
      <c r="G88" s="421"/>
      <c r="H88" s="382"/>
      <c r="I88" s="382"/>
      <c r="J88" s="382"/>
      <c r="K88" s="382"/>
      <c r="L88" s="382"/>
    </row>
    <row r="89" spans="2:12">
      <c r="B89" s="428" t="s">
        <v>315</v>
      </c>
      <c r="C89" s="436">
        <v>595</v>
      </c>
      <c r="D89" s="437">
        <v>6193</v>
      </c>
      <c r="E89" s="423">
        <v>6005.0769230769229</v>
      </c>
      <c r="G89" s="423"/>
      <c r="H89" s="382"/>
      <c r="I89" s="382"/>
      <c r="J89" s="382"/>
      <c r="K89" s="382"/>
      <c r="L89" s="382"/>
    </row>
    <row r="90" spans="2:12">
      <c r="B90" s="429" t="s">
        <v>243</v>
      </c>
      <c r="C90" s="436">
        <v>6638</v>
      </c>
      <c r="D90" s="437">
        <v>69042</v>
      </c>
      <c r="E90" s="423">
        <v>62873.615384615383</v>
      </c>
      <c r="G90" s="423"/>
      <c r="H90" s="382"/>
      <c r="I90" s="382"/>
      <c r="J90" s="382"/>
      <c r="K90" s="382"/>
      <c r="L90" s="382"/>
    </row>
    <row r="91" spans="2:12">
      <c r="B91" s="387" t="s">
        <v>241</v>
      </c>
      <c r="C91" s="440">
        <v>-127</v>
      </c>
      <c r="D91" s="441">
        <v>-1326</v>
      </c>
      <c r="E91" s="424">
        <v>-496.92307692307691</v>
      </c>
      <c r="G91" s="458"/>
      <c r="H91" s="382"/>
      <c r="I91" s="382"/>
      <c r="J91" s="382"/>
      <c r="K91" s="382"/>
      <c r="L91" s="382"/>
    </row>
    <row r="92" spans="2:12">
      <c r="B92" s="384" t="s">
        <v>314</v>
      </c>
      <c r="C92" s="445">
        <v>5827</v>
      </c>
      <c r="D92" s="437">
        <v>60614</v>
      </c>
      <c r="E92" s="423">
        <v>54424.076923076929</v>
      </c>
      <c r="G92" s="458"/>
      <c r="H92" s="382"/>
      <c r="I92" s="382"/>
      <c r="J92" s="382"/>
      <c r="K92" s="382"/>
      <c r="L92" s="382"/>
    </row>
    <row r="93" spans="2:12">
      <c r="B93" s="384"/>
      <c r="D93" s="413"/>
      <c r="E93" s="413"/>
      <c r="G93" s="458"/>
      <c r="H93" s="382"/>
      <c r="I93" s="382"/>
      <c r="J93" s="382"/>
      <c r="K93" s="382"/>
      <c r="L93" s="382"/>
    </row>
    <row r="94" spans="2:12" ht="12.75">
      <c r="B94" s="385" t="s">
        <v>236</v>
      </c>
      <c r="C94" s="592">
        <v>2019</v>
      </c>
      <c r="D94" s="593"/>
      <c r="E94" s="406">
        <v>2018</v>
      </c>
      <c r="G94" s="422"/>
      <c r="H94" s="382"/>
      <c r="I94" s="382"/>
      <c r="J94" s="382"/>
      <c r="K94" s="382"/>
      <c r="L94" s="382"/>
    </row>
    <row r="95" spans="2:12">
      <c r="B95" s="385"/>
      <c r="C95" s="393" t="s">
        <v>80</v>
      </c>
      <c r="D95" s="456" t="s">
        <v>318</v>
      </c>
      <c r="E95" s="455" t="s">
        <v>318</v>
      </c>
      <c r="G95" s="422"/>
      <c r="H95" s="382"/>
      <c r="I95" s="382"/>
      <c r="J95" s="382"/>
      <c r="K95" s="382"/>
      <c r="L95" s="382"/>
    </row>
    <row r="96" spans="2:12" ht="14.65" customHeight="1">
      <c r="B96" s="381" t="s">
        <v>46</v>
      </c>
      <c r="C96" s="388">
        <v>1273</v>
      </c>
      <c r="D96" s="437">
        <v>13241</v>
      </c>
      <c r="E96" s="423">
        <v>11342</v>
      </c>
      <c r="G96" s="458"/>
      <c r="H96" s="382"/>
      <c r="I96" s="382"/>
      <c r="J96" s="382"/>
      <c r="K96" s="382"/>
      <c r="L96" s="382"/>
    </row>
    <row r="97" spans="2:12">
      <c r="B97" s="381" t="s">
        <v>242</v>
      </c>
      <c r="C97" s="388">
        <v>71</v>
      </c>
      <c r="D97" s="437">
        <v>738</v>
      </c>
      <c r="E97" s="423">
        <v>608</v>
      </c>
      <c r="G97" s="458"/>
      <c r="H97" s="382"/>
      <c r="I97" s="382"/>
      <c r="J97" s="382"/>
      <c r="K97" s="382"/>
      <c r="L97" s="382"/>
    </row>
    <row r="98" spans="2:12">
      <c r="D98" s="439"/>
      <c r="E98" s="421"/>
      <c r="G98" s="459"/>
      <c r="H98" s="382"/>
      <c r="I98" s="382"/>
      <c r="J98" s="382"/>
      <c r="K98" s="382"/>
      <c r="L98" s="382"/>
    </row>
    <row r="99" spans="2:12">
      <c r="B99" s="386" t="s">
        <v>314</v>
      </c>
      <c r="C99" s="389">
        <v>5827</v>
      </c>
      <c r="D99" s="441">
        <v>60614</v>
      </c>
      <c r="E99" s="424">
        <v>54424.076923076929</v>
      </c>
      <c r="G99" s="458"/>
      <c r="H99" s="382"/>
      <c r="I99" s="382"/>
      <c r="J99" s="382"/>
      <c r="K99" s="382"/>
      <c r="L99" s="382"/>
    </row>
    <row r="100" spans="2:12" ht="19.5" customHeight="1">
      <c r="B100" s="384" t="s">
        <v>236</v>
      </c>
      <c r="D100" s="443">
        <v>0.23062328834922624</v>
      </c>
      <c r="E100" s="444">
        <v>0.21957193719408688</v>
      </c>
      <c r="G100" s="422"/>
      <c r="H100" s="382"/>
      <c r="I100" s="382"/>
      <c r="J100" s="382"/>
      <c r="K100" s="382"/>
      <c r="L100" s="382"/>
    </row>
    <row r="101" spans="2:12" ht="25.5" customHeight="1">
      <c r="B101" s="384"/>
      <c r="D101" s="443"/>
      <c r="E101" s="444"/>
      <c r="G101" s="422"/>
      <c r="H101" s="382"/>
      <c r="I101" s="382"/>
      <c r="J101" s="382"/>
      <c r="K101" s="382"/>
      <c r="L101" s="382"/>
    </row>
    <row r="102" spans="2:12">
      <c r="B102" s="457"/>
      <c r="C102" s="391"/>
      <c r="D102" s="397"/>
      <c r="E102" s="398"/>
      <c r="G102" s="382"/>
      <c r="H102" s="382"/>
      <c r="I102" s="382"/>
      <c r="J102" s="382"/>
      <c r="K102" s="382"/>
      <c r="L102" s="382"/>
    </row>
    <row r="103" spans="2:12">
      <c r="B103" s="446"/>
      <c r="C103" s="391"/>
      <c r="D103" s="397"/>
      <c r="E103" s="398"/>
      <c r="G103" s="382"/>
      <c r="H103" s="382"/>
      <c r="I103" s="382"/>
      <c r="J103" s="382"/>
      <c r="K103" s="382"/>
      <c r="L103" s="382"/>
    </row>
    <row r="104" spans="2:12">
      <c r="B104" s="382"/>
      <c r="C104" s="391"/>
      <c r="D104" s="397"/>
      <c r="E104" s="398"/>
      <c r="G104" s="382"/>
      <c r="H104" s="382"/>
      <c r="I104" s="382"/>
      <c r="J104" s="382"/>
      <c r="K104" s="382"/>
      <c r="L104" s="382"/>
    </row>
  </sheetData>
  <sheetProtection selectLockedCells="1"/>
  <mergeCells count="14">
    <mergeCell ref="B2:G2"/>
    <mergeCell ref="B22:F22"/>
    <mergeCell ref="C84:D84"/>
    <mergeCell ref="C94:D94"/>
    <mergeCell ref="C29:E29"/>
    <mergeCell ref="C48:E48"/>
    <mergeCell ref="C51:E51"/>
    <mergeCell ref="C68:D68"/>
    <mergeCell ref="C50:D50"/>
    <mergeCell ref="B21:F21"/>
    <mergeCell ref="B7:F7"/>
    <mergeCell ref="B16:F16"/>
    <mergeCell ref="B19:F19"/>
    <mergeCell ref="B13:G13"/>
  </mergeCells>
  <pageMargins left="0.7" right="0.7" top="0.75" bottom="0.75" header="0.3" footer="0.3"/>
  <pageSetup paperSize="9" scale="76" orientation="portrait" r:id="rId1"/>
  <headerFooter>
    <oddFooter>&amp;R&amp;G</oddFooter>
  </headerFooter>
  <rowBreaks count="1" manualBreakCount="1">
    <brk id="44"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2.7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394"/>
  <sheetViews>
    <sheetView zoomScaleNormal="100" zoomScaleSheetLayoutView="100" workbookViewId="0">
      <selection activeCell="A3" sqref="A3:A4"/>
    </sheetView>
  </sheetViews>
  <sheetFormatPr defaultColWidth="9.28515625" defaultRowHeight="12.75" outlineLevelRow="1"/>
  <cols>
    <col min="1" max="1" width="39.7109375" style="105" customWidth="1"/>
    <col min="2" max="2" width="7.7109375" style="106" customWidth="1"/>
    <col min="3" max="5" width="7.7109375" style="108" customWidth="1"/>
    <col min="6" max="6" width="1.7109375" style="108" customWidth="1"/>
    <col min="7" max="8" width="7.7109375" style="108" customWidth="1"/>
    <col min="9" max="9" width="13.28515625" style="203" bestFit="1" customWidth="1"/>
    <col min="10" max="10" width="9.7109375" style="203" bestFit="1" customWidth="1"/>
    <col min="11" max="16384" width="9.28515625" style="203"/>
  </cols>
  <sheetData>
    <row r="1" spans="1:10" ht="21" customHeight="1">
      <c r="A1" s="338" t="s">
        <v>247</v>
      </c>
      <c r="B1" s="339"/>
      <c r="C1" s="340"/>
      <c r="D1" s="340"/>
      <c r="E1" s="340"/>
      <c r="F1" s="340"/>
      <c r="G1" s="340"/>
      <c r="H1" s="340"/>
    </row>
    <row r="2" spans="1:10" ht="12" customHeight="1">
      <c r="A2" s="553" t="s">
        <v>45</v>
      </c>
      <c r="B2" s="555" t="s">
        <v>58</v>
      </c>
      <c r="C2" s="555"/>
      <c r="D2" s="555"/>
      <c r="E2" s="556" t="s">
        <v>60</v>
      </c>
      <c r="F2" s="208"/>
      <c r="G2" s="555" t="s">
        <v>58</v>
      </c>
      <c r="H2" s="555"/>
    </row>
    <row r="3" spans="1:10" ht="15" customHeight="1">
      <c r="A3" s="554"/>
      <c r="B3" s="111" t="s">
        <v>59</v>
      </c>
      <c r="C3" s="236">
        <f>+'Income statement old'!C3</f>
        <v>2018</v>
      </c>
      <c r="D3" s="237">
        <f>+'Income statement old'!D3</f>
        <v>2017</v>
      </c>
      <c r="E3" s="557"/>
      <c r="F3" s="263"/>
      <c r="G3" s="236">
        <f>+'Income statement old'!G3</f>
        <v>2018</v>
      </c>
      <c r="H3" s="237">
        <f>+'Income statement old'!H3</f>
        <v>2017</v>
      </c>
      <c r="I3" s="203">
        <f>+'Income statement old'!A67</f>
        <v>10.28205</v>
      </c>
    </row>
    <row r="4" spans="1:10" ht="18" customHeight="1">
      <c r="A4" s="74" t="s">
        <v>95</v>
      </c>
      <c r="B4" s="78"/>
      <c r="C4" s="137"/>
      <c r="D4" s="138"/>
      <c r="E4" s="138"/>
      <c r="F4" s="138"/>
      <c r="G4" s="138"/>
      <c r="H4" s="138"/>
    </row>
    <row r="5" spans="1:10" ht="12" customHeight="1">
      <c r="A5" s="79" t="s">
        <v>86</v>
      </c>
      <c r="B5" s="80">
        <f>'Income statement old'!B5</f>
        <v>2940</v>
      </c>
      <c r="C5" s="81">
        <f>'Income statement old'!C5</f>
        <v>30225</v>
      </c>
      <c r="D5" s="82">
        <f>'Income statement old'!D5</f>
        <v>28420</v>
      </c>
      <c r="E5" s="83">
        <f>'Income statement old'!E5</f>
        <v>6.3511611541168245</v>
      </c>
      <c r="F5" s="83"/>
      <c r="G5" s="81">
        <f>'Income statement old'!G5</f>
        <v>30225</v>
      </c>
      <c r="H5" s="82">
        <f>'Income statement old'!H5</f>
        <v>28420</v>
      </c>
      <c r="I5" s="198">
        <f>+B5*I3</f>
        <v>30229.226999999999</v>
      </c>
      <c r="J5" s="198">
        <f>+I5-C5</f>
        <v>4.2269999999989523</v>
      </c>
    </row>
    <row r="6" spans="1:10" ht="12" customHeight="1">
      <c r="A6" s="79" t="s">
        <v>11</v>
      </c>
      <c r="B6" s="84">
        <f>'Income statement old'!B6</f>
        <v>-2216</v>
      </c>
      <c r="C6" s="85">
        <f>'Income statement old'!C6</f>
        <v>-22781</v>
      </c>
      <c r="D6" s="86">
        <f>'Income statement old'!D6</f>
        <v>-21290</v>
      </c>
      <c r="E6" s="87">
        <f>'Income statement old'!E6</f>
        <v>7.0032879286049843</v>
      </c>
      <c r="F6" s="87"/>
      <c r="G6" s="85">
        <f>'Income statement old'!G6</f>
        <v>-22781</v>
      </c>
      <c r="H6" s="86">
        <f>'Income statement old'!H6</f>
        <v>-21290</v>
      </c>
      <c r="I6" s="198">
        <f>+B6*I3</f>
        <v>-22785.022799999999</v>
      </c>
      <c r="J6" s="198">
        <f>+I6-C6</f>
        <v>-4.0227999999988242</v>
      </c>
    </row>
    <row r="7" spans="1:10" ht="12" customHeight="1">
      <c r="A7" s="90" t="s">
        <v>17</v>
      </c>
      <c r="B7" s="80">
        <f>'Income statement old'!B7</f>
        <v>724</v>
      </c>
      <c r="C7" s="81">
        <f>'Income statement old'!C7</f>
        <v>7444</v>
      </c>
      <c r="D7" s="82">
        <f>'Income statement old'!D7</f>
        <v>7130</v>
      </c>
      <c r="E7" s="83">
        <f>'Income statement old'!E7</f>
        <v>4.4039270687237009</v>
      </c>
      <c r="F7" s="83"/>
      <c r="G7" s="81">
        <f>'Income statement old'!G7</f>
        <v>7444</v>
      </c>
      <c r="H7" s="82">
        <f>'Income statement old'!H7</f>
        <v>7130</v>
      </c>
      <c r="I7" s="198">
        <f>SUM(I5:I6)</f>
        <v>7444.2042000000001</v>
      </c>
      <c r="J7" s="198">
        <f>SUM(J5:J6)</f>
        <v>0.20420000000012806</v>
      </c>
    </row>
    <row r="8" spans="1:10" ht="18" customHeight="1">
      <c r="A8" s="91" t="s">
        <v>62</v>
      </c>
      <c r="B8" s="80">
        <f>'Income statement old'!B8</f>
        <v>-144</v>
      </c>
      <c r="C8" s="81">
        <f>'Income statement old'!C8</f>
        <v>-1484</v>
      </c>
      <c r="D8" s="82">
        <f>'Income statement old'!D8</f>
        <v>-1397</v>
      </c>
      <c r="E8" s="83">
        <f>'Income statement old'!E8</f>
        <v>6.227630637079451</v>
      </c>
      <c r="F8" s="83"/>
      <c r="G8" s="81">
        <f>'Income statement old'!G8</f>
        <v>-1484</v>
      </c>
      <c r="H8" s="82">
        <f>'Income statement old'!H8</f>
        <v>-1397</v>
      </c>
      <c r="I8" s="198">
        <f>+B8*I3</f>
        <v>-1480.6152</v>
      </c>
      <c r="J8" s="198">
        <f>+I8-C8</f>
        <v>3.3848000000000411</v>
      </c>
    </row>
    <row r="9" spans="1:10" ht="12" customHeight="1">
      <c r="A9" s="79" t="s">
        <v>27</v>
      </c>
      <c r="B9" s="80">
        <f>'Income statement old'!B9</f>
        <v>-241</v>
      </c>
      <c r="C9" s="81">
        <f>'Income statement old'!C9</f>
        <v>-2478</v>
      </c>
      <c r="D9" s="82">
        <f>'Income statement old'!D9</f>
        <v>-2428</v>
      </c>
      <c r="E9" s="83">
        <f>'Income statement old'!E9</f>
        <v>2.0593080724876422</v>
      </c>
      <c r="F9" s="83"/>
      <c r="G9" s="81">
        <f>'Income statement old'!G9</f>
        <v>-2478</v>
      </c>
      <c r="H9" s="82">
        <f>'Income statement old'!H9</f>
        <v>-2428</v>
      </c>
      <c r="I9" s="198">
        <f>+B9*I3</f>
        <v>-2477.9740499999998</v>
      </c>
      <c r="J9" s="198">
        <f>+I9-C9</f>
        <v>2.595000000019354E-2</v>
      </c>
    </row>
    <row r="10" spans="1:10" ht="12" customHeight="1">
      <c r="A10" s="79" t="s">
        <v>26</v>
      </c>
      <c r="B10" s="80">
        <f>'Income statement old'!B10</f>
        <v>-46</v>
      </c>
      <c r="C10" s="81">
        <f>'Income statement old'!C10</f>
        <v>-469</v>
      </c>
      <c r="D10" s="82">
        <f>'Income statement old'!D10</f>
        <v>-474</v>
      </c>
      <c r="E10" s="83">
        <f>'Income statement old'!E10</f>
        <v>-1.0548523206751037</v>
      </c>
      <c r="F10" s="83"/>
      <c r="G10" s="81">
        <f>'Income statement old'!G10</f>
        <v>-469</v>
      </c>
      <c r="H10" s="82">
        <f>'Income statement old'!H10</f>
        <v>-474</v>
      </c>
      <c r="I10" s="198">
        <f>+B10*I3</f>
        <v>-472.97429999999997</v>
      </c>
      <c r="J10" s="198">
        <f>+I10-C10</f>
        <v>-3.9742999999999711</v>
      </c>
    </row>
    <row r="11" spans="1:10" s="239" customFormat="1" ht="13.15" customHeight="1">
      <c r="A11" s="126" t="s">
        <v>185</v>
      </c>
      <c r="B11" s="127" t="str">
        <f>'Income statement old'!B11</f>
        <v>-</v>
      </c>
      <c r="C11" s="168" t="str">
        <f>'Income statement old'!C11</f>
        <v>-</v>
      </c>
      <c r="D11" s="169">
        <f>'Income statement old'!D11</f>
        <v>0</v>
      </c>
      <c r="E11" s="87" t="s">
        <v>16</v>
      </c>
      <c r="F11" s="170"/>
      <c r="G11" s="168" t="str">
        <f>+'Income statement old'!G11</f>
        <v>-</v>
      </c>
      <c r="H11" s="288" t="str">
        <f>'Income statement old'!H11</f>
        <v>-</v>
      </c>
      <c r="I11" s="238"/>
      <c r="J11" s="238"/>
    </row>
    <row r="12" spans="1:10" ht="12" customHeight="1">
      <c r="A12" s="89" t="s">
        <v>97</v>
      </c>
      <c r="B12" s="80">
        <f>'Income statement old'!B12</f>
        <v>293</v>
      </c>
      <c r="C12" s="81">
        <f>'Income statement old'!C12</f>
        <v>3013</v>
      </c>
      <c r="D12" s="82">
        <f>'Income statement old'!D12</f>
        <v>2831</v>
      </c>
      <c r="E12" s="83">
        <f>'Income statement old'!E12</f>
        <v>6.4288237371953327</v>
      </c>
      <c r="F12" s="83"/>
      <c r="G12" s="81">
        <f>'Income statement old'!G12</f>
        <v>3013</v>
      </c>
      <c r="H12" s="82">
        <f>'Income statement old'!H12</f>
        <v>2831</v>
      </c>
      <c r="I12" s="198">
        <f>+B12*I3</f>
        <v>3012.6406499999998</v>
      </c>
      <c r="J12" s="198">
        <f t="shared" ref="J12:J27" si="0">+I12-C12</f>
        <v>-0.35935000000017681</v>
      </c>
    </row>
    <row r="13" spans="1:10" s="272" customFormat="1" ht="25.9" customHeight="1">
      <c r="A13" s="462" t="s">
        <v>265</v>
      </c>
      <c r="B13" s="80">
        <f>'Income statement old'!B13</f>
        <v>293</v>
      </c>
      <c r="C13" s="80">
        <f>'Income statement old'!C13</f>
        <v>3013</v>
      </c>
      <c r="D13" s="80">
        <f>'Income statement old'!D13</f>
        <v>2831</v>
      </c>
      <c r="E13" s="463">
        <f>'Income statement old'!E13</f>
        <v>6.4288237371953327</v>
      </c>
      <c r="F13" s="463"/>
      <c r="G13" s="80">
        <f>'Income statement old'!G13</f>
        <v>3013</v>
      </c>
      <c r="H13" s="80">
        <f>'Income statement old'!H13</f>
        <v>2831</v>
      </c>
      <c r="I13" s="198"/>
      <c r="J13" s="198"/>
    </row>
    <row r="14" spans="1:10" ht="18" customHeight="1">
      <c r="A14" s="75" t="s">
        <v>93</v>
      </c>
      <c r="B14" s="80"/>
      <c r="C14" s="81"/>
      <c r="D14" s="82"/>
      <c r="E14" s="83"/>
      <c r="F14" s="83"/>
      <c r="G14" s="81"/>
      <c r="H14" s="82"/>
      <c r="I14" s="198"/>
      <c r="J14" s="198">
        <f t="shared" si="0"/>
        <v>0</v>
      </c>
    </row>
    <row r="15" spans="1:10" ht="12" customHeight="1">
      <c r="A15" s="79" t="s">
        <v>33</v>
      </c>
      <c r="B15" s="80">
        <f>'Income statement old'!B15</f>
        <v>168</v>
      </c>
      <c r="C15" s="81">
        <f>'Income statement old'!C15</f>
        <v>1733</v>
      </c>
      <c r="D15" s="82">
        <f>'Income statement old'!D15</f>
        <v>1674</v>
      </c>
      <c r="E15" s="83">
        <f>'Income statement old'!E15</f>
        <v>3.5244922341696627</v>
      </c>
      <c r="F15" s="83"/>
      <c r="G15" s="81">
        <f>'Income statement old'!G15</f>
        <v>1733</v>
      </c>
      <c r="H15" s="82">
        <f>'Income statement old'!H15</f>
        <v>1674</v>
      </c>
      <c r="I15" s="198">
        <f>+B15*I3</f>
        <v>1727.3843999999999</v>
      </c>
      <c r="J15" s="198">
        <f t="shared" si="0"/>
        <v>-5.6156000000000859</v>
      </c>
    </row>
    <row r="16" spans="1:10" s="272" customFormat="1" ht="12" customHeight="1">
      <c r="A16" s="79" t="s">
        <v>256</v>
      </c>
      <c r="B16" s="84">
        <f>'Income statement old'!B16</f>
        <v>5</v>
      </c>
      <c r="C16" s="85">
        <f>'Income statement old'!C16</f>
        <v>55</v>
      </c>
      <c r="D16" s="288">
        <f>'Income statement old'!D16</f>
        <v>46</v>
      </c>
      <c r="E16" s="87">
        <f>'Income statement old'!E16</f>
        <v>19.565217391304344</v>
      </c>
      <c r="F16" s="87"/>
      <c r="G16" s="85">
        <f>'Income statement old'!G16</f>
        <v>55</v>
      </c>
      <c r="H16" s="288">
        <f>'Income statement old'!H16</f>
        <v>46</v>
      </c>
      <c r="I16" s="198">
        <f>+B16*I3</f>
        <v>51.410249999999998</v>
      </c>
      <c r="J16" s="198">
        <f>+I16-C16</f>
        <v>-3.5897500000000022</v>
      </c>
    </row>
    <row r="17" spans="1:10" s="272" customFormat="1" ht="12" customHeight="1">
      <c r="A17" s="90" t="s">
        <v>260</v>
      </c>
      <c r="B17" s="80">
        <f>'Income statement old'!B17</f>
        <v>173</v>
      </c>
      <c r="C17" s="81">
        <f>'Income statement old'!C17</f>
        <v>1788</v>
      </c>
      <c r="D17" s="82">
        <f>'Income statement old'!D17</f>
        <v>1720</v>
      </c>
      <c r="E17" s="83">
        <f>'Income statement old'!E17</f>
        <v>3.953488372093017</v>
      </c>
      <c r="F17" s="83"/>
      <c r="G17" s="81">
        <f>'Income statement old'!G17</f>
        <v>1788</v>
      </c>
      <c r="H17" s="82">
        <f>'Income statement old'!H17</f>
        <v>1720</v>
      </c>
      <c r="I17" s="198"/>
      <c r="J17" s="198"/>
    </row>
    <row r="18" spans="1:10" ht="18" customHeight="1">
      <c r="A18" s="91" t="s">
        <v>34</v>
      </c>
      <c r="B18" s="84">
        <f>'Income statement old'!B18</f>
        <v>-110</v>
      </c>
      <c r="C18" s="85">
        <f>'Income statement old'!C18</f>
        <v>-1136</v>
      </c>
      <c r="D18" s="86">
        <f>'Income statement old'!D18</f>
        <v>-1121</v>
      </c>
      <c r="E18" s="87">
        <f>'Income statement old'!E18</f>
        <v>1.338090990187335</v>
      </c>
      <c r="F18" s="87"/>
      <c r="G18" s="85">
        <f>'Income statement old'!G18</f>
        <v>-1136</v>
      </c>
      <c r="H18" s="86">
        <f>'Income statement old'!H18</f>
        <v>-1121</v>
      </c>
      <c r="I18" s="198">
        <f>+B18*I3</f>
        <v>-1131.0255</v>
      </c>
      <c r="J18" s="198">
        <f t="shared" si="0"/>
        <v>4.9745000000000346</v>
      </c>
    </row>
    <row r="19" spans="1:10" ht="12" customHeight="1">
      <c r="A19" s="79" t="s">
        <v>257</v>
      </c>
      <c r="B19" s="80">
        <f>'Income statement old'!B19</f>
        <v>63</v>
      </c>
      <c r="C19" s="81">
        <f>'Income statement old'!C19</f>
        <v>652</v>
      </c>
      <c r="D19" s="82">
        <f>'Income statement old'!D19</f>
        <v>599</v>
      </c>
      <c r="E19" s="83">
        <f>'Income statement old'!E19</f>
        <v>8.8480801335559356</v>
      </c>
      <c r="F19" s="83"/>
      <c r="G19" s="81">
        <f>'Income statement old'!G19</f>
        <v>652</v>
      </c>
      <c r="H19" s="82">
        <f>'Income statement old'!H19</f>
        <v>599</v>
      </c>
      <c r="I19" s="198">
        <f>+B19*I3</f>
        <v>647.76914999999997</v>
      </c>
      <c r="J19" s="198">
        <f>+I19-C19</f>
        <v>-4.2308500000000322</v>
      </c>
    </row>
    <row r="20" spans="1:10" ht="18" customHeight="1">
      <c r="A20" s="79" t="s">
        <v>135</v>
      </c>
      <c r="B20" s="84">
        <f>'Income statement old'!B20</f>
        <v>-2</v>
      </c>
      <c r="C20" s="85">
        <f>'Income statement old'!C20</f>
        <v>-16</v>
      </c>
      <c r="D20" s="86">
        <f>'Income statement old'!D20</f>
        <v>-32</v>
      </c>
      <c r="E20" s="87">
        <f>'Income statement old'!E20</f>
        <v>-50</v>
      </c>
      <c r="F20" s="87"/>
      <c r="G20" s="85">
        <f>'Income statement old'!G20</f>
        <v>-16</v>
      </c>
      <c r="H20" s="86">
        <f>'Income statement old'!H20</f>
        <v>-32</v>
      </c>
      <c r="I20" s="198">
        <f>+B20*I3</f>
        <v>-20.5641</v>
      </c>
      <c r="J20" s="198">
        <f t="shared" si="0"/>
        <v>-4.5640999999999998</v>
      </c>
    </row>
    <row r="21" spans="1:10" ht="12" customHeight="1">
      <c r="A21" s="90" t="s">
        <v>17</v>
      </c>
      <c r="B21" s="80">
        <f>'Income statement old'!B21</f>
        <v>61</v>
      </c>
      <c r="C21" s="81">
        <f>'Income statement old'!C21</f>
        <v>636</v>
      </c>
      <c r="D21" s="82">
        <f>'Income statement old'!D21</f>
        <v>567</v>
      </c>
      <c r="E21" s="83">
        <f>'Income statement old'!E21</f>
        <v>12.169312169312164</v>
      </c>
      <c r="F21" s="83"/>
      <c r="G21" s="81">
        <f>'Income statement old'!G21</f>
        <v>636</v>
      </c>
      <c r="H21" s="82">
        <f>'Income statement old'!H21</f>
        <v>567</v>
      </c>
      <c r="I21" s="198">
        <f>+B21*I3</f>
        <v>627.20505000000003</v>
      </c>
      <c r="J21" s="198">
        <f t="shared" si="0"/>
        <v>-8.7949499999999716</v>
      </c>
    </row>
    <row r="22" spans="1:10" ht="18" customHeight="1">
      <c r="A22" s="91" t="s">
        <v>137</v>
      </c>
      <c r="B22" s="80">
        <f>'Income statement old'!B22</f>
        <v>-25</v>
      </c>
      <c r="C22" s="81">
        <f>'Income statement old'!C22</f>
        <v>-260</v>
      </c>
      <c r="D22" s="82">
        <f>'Income statement old'!D22</f>
        <v>-242</v>
      </c>
      <c r="E22" s="83">
        <f>'Income statement old'!E22</f>
        <v>7.4380165289256173</v>
      </c>
      <c r="F22" s="83"/>
      <c r="G22" s="81">
        <f>'Income statement old'!G22</f>
        <v>-260</v>
      </c>
      <c r="H22" s="82">
        <f>'Income statement old'!H22</f>
        <v>-242</v>
      </c>
      <c r="I22" s="198">
        <f>+B22*I3</f>
        <v>-257.05124999999998</v>
      </c>
      <c r="J22" s="198">
        <f t="shared" si="0"/>
        <v>2.9487500000000182</v>
      </c>
    </row>
    <row r="23" spans="1:10" ht="12" customHeight="1">
      <c r="A23" s="88" t="s">
        <v>129</v>
      </c>
      <c r="B23" s="84">
        <f>'Income statement old'!B23</f>
        <v>-7</v>
      </c>
      <c r="C23" s="85">
        <f>'Income statement old'!C23</f>
        <v>-74</v>
      </c>
      <c r="D23" s="86">
        <f>'Income statement old'!D23</f>
        <v>-75</v>
      </c>
      <c r="E23" s="87">
        <f>'Income statement old'!E23</f>
        <v>-1.3333333333333308</v>
      </c>
      <c r="F23" s="87"/>
      <c r="G23" s="85">
        <f>'Income statement old'!G23</f>
        <v>-74</v>
      </c>
      <c r="H23" s="86">
        <f>'Income statement old'!H23</f>
        <v>-75</v>
      </c>
      <c r="I23" s="198">
        <f>+B23*I3</f>
        <v>-71.974350000000001</v>
      </c>
      <c r="J23" s="198">
        <f t="shared" si="0"/>
        <v>2.0256499999999988</v>
      </c>
    </row>
    <row r="24" spans="1:10" ht="12" customHeight="1">
      <c r="A24" s="89" t="s">
        <v>98</v>
      </c>
      <c r="B24" s="92">
        <f>'Income statement old'!B24</f>
        <v>29</v>
      </c>
      <c r="C24" s="93">
        <f>'Income statement old'!C24</f>
        <v>302</v>
      </c>
      <c r="D24" s="94">
        <f>'Income statement old'!D24</f>
        <v>250</v>
      </c>
      <c r="E24" s="87">
        <f>'Income statement old'!E24</f>
        <v>20.799999999999997</v>
      </c>
      <c r="F24" s="87"/>
      <c r="G24" s="85">
        <f>'Income statement old'!G24</f>
        <v>302</v>
      </c>
      <c r="H24" s="86">
        <f>'Income statement old'!H24</f>
        <v>250</v>
      </c>
      <c r="I24" s="198">
        <f>+B24*I3</f>
        <v>298.17944999999997</v>
      </c>
      <c r="J24" s="198">
        <f t="shared" si="0"/>
        <v>-3.8205500000000256</v>
      </c>
    </row>
    <row r="25" spans="1:10" ht="18" customHeight="1">
      <c r="A25" s="90" t="s">
        <v>46</v>
      </c>
      <c r="B25" s="80">
        <f>+'Income statement old'!B25</f>
        <v>322</v>
      </c>
      <c r="C25" s="81">
        <f>'Income statement old'!C25</f>
        <v>3315</v>
      </c>
      <c r="D25" s="82">
        <f>'Income statement old'!D25</f>
        <v>3081</v>
      </c>
      <c r="E25" s="83">
        <f>'Income statement old'!E25</f>
        <v>7.5949367088607556</v>
      </c>
      <c r="F25" s="83"/>
      <c r="G25" s="81">
        <f>'Income statement old'!G25</f>
        <v>3315</v>
      </c>
      <c r="H25" s="82">
        <f>'Income statement old'!H25</f>
        <v>3081</v>
      </c>
      <c r="I25" s="198">
        <f>+B25*I3</f>
        <v>3310.8200999999999</v>
      </c>
      <c r="J25" s="198">
        <f t="shared" si="0"/>
        <v>-4.1799000000000888</v>
      </c>
    </row>
    <row r="26" spans="1:10" ht="18" customHeight="1">
      <c r="A26" s="79" t="s">
        <v>130</v>
      </c>
      <c r="B26" s="80">
        <f>'Income statement old'!B26</f>
        <v>-8</v>
      </c>
      <c r="C26" s="81">
        <f>'Income statement old'!C26</f>
        <v>-86</v>
      </c>
      <c r="D26" s="82">
        <f>'Income statement old'!D26</f>
        <v>-96</v>
      </c>
      <c r="E26" s="83">
        <f>+'Income statement old'!E26</f>
        <v>-10.416666666666663</v>
      </c>
      <c r="F26" s="83"/>
      <c r="G26" s="81">
        <f>'Income statement old'!G26</f>
        <v>-86</v>
      </c>
      <c r="H26" s="82">
        <f>'Income statement old'!H26</f>
        <v>-96</v>
      </c>
      <c r="I26" s="198">
        <f>+B26*I3</f>
        <v>-82.256399999999999</v>
      </c>
      <c r="J26" s="198">
        <f t="shared" si="0"/>
        <v>3.7436000000000007</v>
      </c>
    </row>
    <row r="27" spans="1:10" s="241" customFormat="1" ht="12" customHeight="1">
      <c r="A27" s="91" t="s">
        <v>131</v>
      </c>
      <c r="B27" s="110">
        <f>'Income statement old'!B27</f>
        <v>-3</v>
      </c>
      <c r="C27" s="278">
        <f>'Income statement old'!C27</f>
        <v>-26</v>
      </c>
      <c r="D27" s="279">
        <f>'Income statement old'!D27</f>
        <v>5</v>
      </c>
      <c r="E27" s="83">
        <f>+'Income statement old'!E27</f>
        <v>-620</v>
      </c>
      <c r="F27" s="83"/>
      <c r="G27" s="278">
        <f>'Income statement old'!G27</f>
        <v>-26</v>
      </c>
      <c r="H27" s="279">
        <f>'Income statement old'!H27</f>
        <v>5</v>
      </c>
      <c r="I27" s="240">
        <f>+B27*I3</f>
        <v>-30.846150000000002</v>
      </c>
      <c r="J27" s="240">
        <f t="shared" si="0"/>
        <v>-4.8461500000000015</v>
      </c>
    </row>
    <row r="28" spans="1:10" s="239" customFormat="1" ht="24" customHeight="1">
      <c r="A28" s="126" t="s">
        <v>87</v>
      </c>
      <c r="B28" s="127">
        <f>'Income statement old'!B28</f>
        <v>1</v>
      </c>
      <c r="C28" s="168">
        <f>'Income statement old'!C28</f>
        <v>11</v>
      </c>
      <c r="D28" s="169">
        <f>'Income statement old'!D28</f>
        <v>9</v>
      </c>
      <c r="E28" s="87">
        <f>'Income statement old'!E28</f>
        <v>22.232222222222234</v>
      </c>
      <c r="F28" s="370"/>
      <c r="G28" s="278">
        <f>+'Income statement old'!G28</f>
        <v>11</v>
      </c>
      <c r="H28" s="279">
        <f>'Income statement old'!H28</f>
        <v>9</v>
      </c>
      <c r="I28" s="240">
        <f>+B28*I3</f>
        <v>10.28205</v>
      </c>
      <c r="J28" s="198">
        <f>+I28-C28</f>
        <v>-0.71795000000000009</v>
      </c>
    </row>
    <row r="29" spans="1:10" s="281" customFormat="1" ht="13.15" hidden="1" customHeight="1" outlineLevel="1">
      <c r="A29" s="96" t="s">
        <v>185</v>
      </c>
      <c r="B29" s="110" t="str">
        <f>'Income statement old'!B29</f>
        <v>-</v>
      </c>
      <c r="C29" s="278" t="str">
        <f>'Income statement old'!C29</f>
        <v>-</v>
      </c>
      <c r="D29" s="279">
        <f>'Income statement old'!D29</f>
        <v>0</v>
      </c>
      <c r="E29" s="83" t="str">
        <f>+'Income statement old'!E29</f>
        <v>-</v>
      </c>
      <c r="F29" s="170"/>
      <c r="G29" s="278">
        <f>'Income statement old'!G29</f>
        <v>0</v>
      </c>
      <c r="H29" s="279">
        <f>'Income statement old'!H29</f>
        <v>0</v>
      </c>
      <c r="I29" s="240"/>
      <c r="J29" s="240"/>
    </row>
    <row r="30" spans="1:10" ht="18" customHeight="1" collapsed="1">
      <c r="A30" s="95" t="s">
        <v>118</v>
      </c>
      <c r="B30" s="92">
        <f>SUM(B26:B29)</f>
        <v>-10</v>
      </c>
      <c r="C30" s="93">
        <f>'Income statement old'!C30</f>
        <v>-101</v>
      </c>
      <c r="D30" s="94">
        <f>'Income statement old'!D30</f>
        <v>-82</v>
      </c>
      <c r="E30" s="175">
        <f>+'Income statement old'!E30</f>
        <v>23.170731707317071</v>
      </c>
      <c r="F30" s="265"/>
      <c r="G30" s="93">
        <f>'Income statement old'!G30</f>
        <v>-101</v>
      </c>
      <c r="H30" s="94">
        <f>'Income statement old'!H30</f>
        <v>-82</v>
      </c>
      <c r="I30" s="198">
        <f>+B30*I3</f>
        <v>-102.8205</v>
      </c>
      <c r="J30" s="198">
        <f>+I30-C30</f>
        <v>-1.8204999999999956</v>
      </c>
    </row>
    <row r="31" spans="1:10" ht="12" customHeight="1">
      <c r="A31" s="89" t="s">
        <v>113</v>
      </c>
      <c r="B31" s="80">
        <f>+B25+B30</f>
        <v>312</v>
      </c>
      <c r="C31" s="81">
        <f>'Income statement old'!C31</f>
        <v>3214</v>
      </c>
      <c r="D31" s="82">
        <f>'Income statement old'!D31</f>
        <v>2999</v>
      </c>
      <c r="E31" s="83">
        <f>'Income statement old'!E31</f>
        <v>7.1690563521173756</v>
      </c>
      <c r="F31" s="83"/>
      <c r="G31" s="81">
        <f>'Income statement old'!G31</f>
        <v>3214</v>
      </c>
      <c r="H31" s="82">
        <f>'Income statement old'!H31</f>
        <v>2999</v>
      </c>
      <c r="I31" s="198">
        <f>+B31*I3</f>
        <v>3207.9996000000001</v>
      </c>
      <c r="J31" s="198">
        <f>+I31-C31</f>
        <v>-6.0003999999998996</v>
      </c>
    </row>
    <row r="32" spans="1:10" ht="12" customHeight="1">
      <c r="A32" s="96" t="s">
        <v>116</v>
      </c>
      <c r="B32" s="84">
        <f>'Income statement old'!B32</f>
        <v>-83</v>
      </c>
      <c r="C32" s="85">
        <f>'Income statement old'!C32</f>
        <v>-847</v>
      </c>
      <c r="D32" s="86">
        <f>'Income statement old'!D32</f>
        <v>-788</v>
      </c>
      <c r="E32" s="87">
        <f>'Income statement old'!E32</f>
        <v>7.4873096446700593</v>
      </c>
      <c r="F32" s="87"/>
      <c r="G32" s="85">
        <f>'Income statement old'!G32</f>
        <v>-847</v>
      </c>
      <c r="H32" s="86">
        <f>'Income statement old'!H32</f>
        <v>-788</v>
      </c>
      <c r="I32" s="198">
        <f>+B32*I3</f>
        <v>-853.41015000000004</v>
      </c>
      <c r="J32" s="198">
        <f>+I32-C32</f>
        <v>-6.4101500000000442</v>
      </c>
    </row>
    <row r="33" spans="1:10" s="134" customFormat="1" ht="16.149999999999999" customHeight="1">
      <c r="A33" s="3" t="s">
        <v>100</v>
      </c>
      <c r="B33" s="80">
        <f>'Income statement old'!B33</f>
        <v>229</v>
      </c>
      <c r="C33" s="81">
        <f>'Income statement old'!C33</f>
        <v>2367</v>
      </c>
      <c r="D33" s="82">
        <f>'Income statement old'!D33</f>
        <v>2211</v>
      </c>
      <c r="E33" s="83">
        <f>'Income statement old'!E33</f>
        <v>7.0556309362279412</v>
      </c>
      <c r="F33" s="83"/>
      <c r="G33" s="81">
        <f>'Income statement old'!G33</f>
        <v>2367</v>
      </c>
      <c r="H33" s="82">
        <f>'Income statement old'!H33</f>
        <v>2211</v>
      </c>
      <c r="I33" s="156">
        <f>+B33*I3</f>
        <v>2354.5894499999999</v>
      </c>
      <c r="J33" s="156">
        <f>+I33-C33</f>
        <v>-12.410550000000057</v>
      </c>
    </row>
    <row r="34" spans="1:10" s="134" customFormat="1" ht="9" customHeight="1">
      <c r="A34" s="3"/>
      <c r="B34" s="80"/>
      <c r="C34" s="81"/>
      <c r="D34" s="82"/>
      <c r="E34" s="83"/>
      <c r="F34" s="83"/>
      <c r="G34" s="81"/>
      <c r="H34" s="82"/>
      <c r="I34" s="156"/>
      <c r="J34" s="156"/>
    </row>
    <row r="35" spans="1:10" s="134" customFormat="1" ht="12" customHeight="1">
      <c r="A35" s="179" t="s">
        <v>132</v>
      </c>
      <c r="B35" s="34"/>
      <c r="C35" s="33"/>
      <c r="D35" s="34"/>
      <c r="E35" s="35"/>
      <c r="F35" s="35"/>
      <c r="G35" s="33"/>
      <c r="H35" s="34"/>
      <c r="I35" s="156"/>
      <c r="J35" s="156"/>
    </row>
    <row r="36" spans="1:10" s="134" customFormat="1" ht="12" customHeight="1">
      <c r="A36" s="157" t="s">
        <v>172</v>
      </c>
      <c r="B36" s="30"/>
      <c r="C36" s="29"/>
      <c r="D36" s="30"/>
      <c r="E36" s="31"/>
      <c r="F36" s="31"/>
      <c r="G36" s="29"/>
      <c r="H36" s="30"/>
      <c r="I36" s="156"/>
      <c r="J36" s="156"/>
    </row>
    <row r="37" spans="1:10" s="134" customFormat="1" ht="12" customHeight="1">
      <c r="A37" s="43" t="s">
        <v>166</v>
      </c>
      <c r="B37" s="28">
        <f>SUM('Income statement old'!B37)</f>
        <v>-80</v>
      </c>
      <c r="C37" s="29">
        <f>+'Income statement old'!C37</f>
        <v>-821</v>
      </c>
      <c r="D37" s="30">
        <f>+'Income statement old'!D37</f>
        <v>285</v>
      </c>
      <c r="E37" s="30"/>
      <c r="F37" s="30"/>
      <c r="G37" s="29">
        <f>SUM('Income statement old'!G37)</f>
        <v>-821</v>
      </c>
      <c r="H37" s="30">
        <f>SUM('Income statement old'!H37)</f>
        <v>285</v>
      </c>
      <c r="I37" s="156">
        <f>+B37*I3</f>
        <v>-822.56399999999996</v>
      </c>
      <c r="J37" s="156">
        <f>+I37-C37</f>
        <v>-1.5639999999999645</v>
      </c>
    </row>
    <row r="38" spans="1:10" s="134" customFormat="1" ht="12" hidden="1" customHeight="1" outlineLevel="1">
      <c r="A38" s="43" t="s">
        <v>133</v>
      </c>
      <c r="B38" s="28"/>
      <c r="C38" s="81"/>
      <c r="D38" s="30"/>
      <c r="E38" s="30"/>
      <c r="F38" s="30"/>
      <c r="G38" s="29"/>
      <c r="H38" s="30"/>
      <c r="I38" s="156">
        <f>+B38*I3</f>
        <v>0</v>
      </c>
      <c r="J38" s="156">
        <f>+I38-C38</f>
        <v>0</v>
      </c>
    </row>
    <row r="39" spans="1:10" s="134" customFormat="1" ht="12" hidden="1" customHeight="1" outlineLevel="1">
      <c r="A39" s="43" t="s">
        <v>170</v>
      </c>
      <c r="B39" s="28" t="s">
        <v>16</v>
      </c>
      <c r="C39" s="81">
        <f>+'Income statement old'!C39</f>
        <v>0</v>
      </c>
      <c r="D39" s="30">
        <f>+'Income statement old'!D39</f>
        <v>0</v>
      </c>
      <c r="E39" s="30"/>
      <c r="F39" s="30"/>
      <c r="G39" s="29" t="s">
        <v>16</v>
      </c>
      <c r="H39" s="30">
        <f>SUM('Income statement old'!H39)</f>
        <v>0</v>
      </c>
      <c r="I39" s="156" t="e">
        <f>+B39*I3</f>
        <v>#VALUE!</v>
      </c>
      <c r="J39" s="156" t="e">
        <f>+I39-C39</f>
        <v>#VALUE!</v>
      </c>
    </row>
    <row r="40" spans="1:10" s="134" customFormat="1" ht="12" hidden="1" customHeight="1" outlineLevel="1">
      <c r="A40" s="43" t="s">
        <v>138</v>
      </c>
      <c r="B40" s="28" t="s">
        <v>16</v>
      </c>
      <c r="C40" s="81">
        <f>+'Income statement old'!C40</f>
        <v>0</v>
      </c>
      <c r="D40" s="28" t="s">
        <v>16</v>
      </c>
      <c r="E40" s="30"/>
      <c r="F40" s="30"/>
      <c r="G40" s="29" t="s">
        <v>16</v>
      </c>
      <c r="H40" s="30" t="s">
        <v>16</v>
      </c>
      <c r="I40" s="156" t="e">
        <f>+B40*I3</f>
        <v>#VALUE!</v>
      </c>
      <c r="J40" s="156" t="e">
        <f>+I40-C40</f>
        <v>#VALUE!</v>
      </c>
    </row>
    <row r="41" spans="1:10" s="134" customFormat="1" ht="24" customHeight="1" collapsed="1">
      <c r="A41" s="268" t="s">
        <v>274</v>
      </c>
      <c r="B41" s="32">
        <f>SUM('Income statement old'!B41)</f>
        <v>4</v>
      </c>
      <c r="C41" s="85">
        <f>+'Income statement old'!C41</f>
        <v>38</v>
      </c>
      <c r="D41" s="34">
        <f>+'Income statement old'!D41</f>
        <v>10</v>
      </c>
      <c r="E41" s="34"/>
      <c r="F41" s="34"/>
      <c r="G41" s="33">
        <f>+'Income statement old'!G41</f>
        <v>38</v>
      </c>
      <c r="H41" s="34">
        <f>+'Income statement old'!H41</f>
        <v>10</v>
      </c>
      <c r="I41" s="156"/>
      <c r="J41" s="156"/>
    </row>
    <row r="42" spans="1:10" s="134" customFormat="1" ht="11.25" customHeight="1">
      <c r="A42" s="178"/>
      <c r="B42" s="28">
        <f>SUM(B37:B41)</f>
        <v>-76</v>
      </c>
      <c r="C42" s="81">
        <f>SUM(C37:C41)</f>
        <v>-783</v>
      </c>
      <c r="D42" s="82">
        <f>SUM(D37:D41)</f>
        <v>295</v>
      </c>
      <c r="E42" s="30"/>
      <c r="F42" s="30"/>
      <c r="G42" s="29">
        <f>+SUM(G37:G41)</f>
        <v>-783</v>
      </c>
      <c r="H42" s="30">
        <f>H37+H41</f>
        <v>295</v>
      </c>
      <c r="I42" s="156"/>
      <c r="J42" s="156"/>
    </row>
    <row r="43" spans="1:10" s="134" customFormat="1" ht="22.15" customHeight="1">
      <c r="A43" s="157" t="s">
        <v>180</v>
      </c>
      <c r="B43" s="28"/>
      <c r="C43" s="81"/>
      <c r="D43" s="30"/>
      <c r="E43" s="30"/>
      <c r="F43" s="30"/>
      <c r="G43" s="29"/>
      <c r="H43" s="30"/>
      <c r="I43" s="156"/>
      <c r="J43" s="156"/>
    </row>
    <row r="44" spans="1:10" s="134" customFormat="1" ht="13.5" customHeight="1">
      <c r="A44" s="178" t="s">
        <v>271</v>
      </c>
      <c r="B44" s="28">
        <f>SUM('Income statement old'!B44)</f>
        <v>-46</v>
      </c>
      <c r="C44" s="81">
        <f>SUM('Income statement old'!C44)</f>
        <v>-471</v>
      </c>
      <c r="D44" s="30">
        <f>SUM('Income statement old'!D44)</f>
        <v>1</v>
      </c>
      <c r="E44" s="30"/>
      <c r="F44" s="30"/>
      <c r="G44" s="29">
        <f>SUM('Income statement old'!G44)</f>
        <v>-471</v>
      </c>
      <c r="H44" s="30">
        <f>SUM('Income statement old'!H44)</f>
        <v>1</v>
      </c>
      <c r="I44" s="156">
        <f>+B44*I3</f>
        <v>-472.97429999999997</v>
      </c>
      <c r="J44" s="156">
        <f>+I44-C44</f>
        <v>-1.9742999999999711</v>
      </c>
    </row>
    <row r="45" spans="1:10" s="134" customFormat="1" ht="24" customHeight="1">
      <c r="A45" s="178" t="s">
        <v>181</v>
      </c>
      <c r="B45" s="32">
        <f>SUM('Income statement old'!B45)</f>
        <v>10</v>
      </c>
      <c r="C45" s="285">
        <f>SUM('Income statement old'!C45)</f>
        <v>100</v>
      </c>
      <c r="D45" s="30">
        <f>SUM('Income statement old'!D45)</f>
        <v>0</v>
      </c>
      <c r="E45" s="30"/>
      <c r="F45" s="30"/>
      <c r="G45" s="29">
        <f>SUM('Income statement old'!G45)</f>
        <v>100</v>
      </c>
      <c r="H45" s="30">
        <f>SUM('Income statement old'!H45)</f>
        <v>0</v>
      </c>
      <c r="I45" s="156">
        <f>+B45*I3</f>
        <v>102.8205</v>
      </c>
      <c r="J45" s="156">
        <f>+I45-C45</f>
        <v>2.8204999999999956</v>
      </c>
    </row>
    <row r="46" spans="1:10" s="134" customFormat="1" ht="12" customHeight="1">
      <c r="A46" s="269"/>
      <c r="B46" s="270">
        <f>SUM(B44:B45)</f>
        <v>-36</v>
      </c>
      <c r="C46" s="186">
        <f>SUM(C44:C45)</f>
        <v>-371</v>
      </c>
      <c r="D46" s="202">
        <f>SUM(D44:D45)</f>
        <v>1</v>
      </c>
      <c r="E46" s="202"/>
      <c r="F46" s="202"/>
      <c r="G46" s="271">
        <f>SUM(G44:G45)</f>
        <v>-371</v>
      </c>
      <c r="H46" s="202">
        <f>SUM(H44:H45)</f>
        <v>1</v>
      </c>
      <c r="I46" s="156"/>
      <c r="J46" s="156"/>
    </row>
    <row r="47" spans="1:10" s="134" customFormat="1" ht="12" customHeight="1">
      <c r="A47" s="180" t="s">
        <v>144</v>
      </c>
      <c r="B47" s="38">
        <f>+B42+B46</f>
        <v>-112</v>
      </c>
      <c r="C47" s="39">
        <f>+C42+C46</f>
        <v>-1154</v>
      </c>
      <c r="D47" s="40">
        <f>+D42+D46</f>
        <v>296</v>
      </c>
      <c r="E47" s="40"/>
      <c r="F47" s="40"/>
      <c r="G47" s="39">
        <f>+'Income statement SE old'!G42+'Income statement SE old'!G46</f>
        <v>-1154</v>
      </c>
      <c r="H47" s="40">
        <f>+H42+H46</f>
        <v>296</v>
      </c>
      <c r="I47" s="156">
        <f>+B47*$I$3</f>
        <v>-1151.5896</v>
      </c>
      <c r="J47" s="156">
        <f>+I47-C47</f>
        <v>2.4103999999999814</v>
      </c>
    </row>
    <row r="48" spans="1:10" s="134" customFormat="1" ht="12" customHeight="1">
      <c r="A48" s="42" t="s">
        <v>134</v>
      </c>
      <c r="B48" s="28">
        <f>SUM('Income statement old'!B48)</f>
        <v>117</v>
      </c>
      <c r="C48" s="29">
        <f>SUM(C47+C33)</f>
        <v>1213</v>
      </c>
      <c r="D48" s="30">
        <f>SUM(D47+D33)</f>
        <v>2507</v>
      </c>
      <c r="E48" s="30"/>
      <c r="F48" s="30"/>
      <c r="G48" s="29">
        <f>SUM(G47+G33)</f>
        <v>1213</v>
      </c>
      <c r="H48" s="30">
        <f>+'Income statement old'!H48</f>
        <v>2507</v>
      </c>
      <c r="J48" s="156"/>
    </row>
    <row r="49" spans="1:18" s="134" customFormat="1" ht="2.25" customHeight="1">
      <c r="A49" s="3"/>
      <c r="B49" s="80"/>
      <c r="C49" s="81"/>
      <c r="D49" s="82"/>
      <c r="E49" s="83"/>
      <c r="F49" s="83"/>
      <c r="G49" s="81"/>
      <c r="H49" s="82"/>
      <c r="J49" s="260"/>
    </row>
    <row r="50" spans="1:18" s="134" customFormat="1" ht="12" customHeight="1">
      <c r="A50" s="43" t="s">
        <v>165</v>
      </c>
      <c r="B50" s="30"/>
      <c r="C50" s="29"/>
      <c r="D50" s="30"/>
      <c r="E50" s="31"/>
      <c r="F50" s="31"/>
      <c r="G50" s="29"/>
      <c r="H50" s="30"/>
    </row>
    <row r="51" spans="1:18" s="134" customFormat="1" ht="12" customHeight="1">
      <c r="A51" s="44" t="s">
        <v>71</v>
      </c>
      <c r="B51" s="45">
        <f>'Income statement old'!B51</f>
        <v>229</v>
      </c>
      <c r="C51" s="46">
        <f>'Income statement old'!C51</f>
        <v>2367</v>
      </c>
      <c r="D51" s="45">
        <f>'Income statement old'!D51</f>
        <v>2212</v>
      </c>
      <c r="E51" s="45"/>
      <c r="F51" s="46"/>
      <c r="G51" s="46">
        <f>'Income statement old'!G51</f>
        <v>2367</v>
      </c>
      <c r="H51" s="45">
        <f>'Income statement old'!H51</f>
        <v>2212</v>
      </c>
      <c r="I51" s="156">
        <f>+B51*$I$3</f>
        <v>2354.5894499999999</v>
      </c>
      <c r="J51" s="156">
        <f>+I51-C51</f>
        <v>-12.410550000000057</v>
      </c>
    </row>
    <row r="52" spans="1:18" s="134" customFormat="1" ht="12" customHeight="1">
      <c r="A52" s="44" t="s">
        <v>142</v>
      </c>
      <c r="B52" s="28">
        <f>+'Income statement old'!B52</f>
        <v>0</v>
      </c>
      <c r="C52" s="181">
        <f>+'Income statement old'!C52</f>
        <v>0</v>
      </c>
      <c r="D52" s="28">
        <f>+'Income statement old'!D52</f>
        <v>-1</v>
      </c>
      <c r="E52" s="182"/>
      <c r="F52" s="182"/>
      <c r="G52" s="181">
        <f>+'Income statement old'!G52</f>
        <v>0</v>
      </c>
      <c r="H52" s="28">
        <f>+'Income statement old'!H52</f>
        <v>-1</v>
      </c>
      <c r="I52" s="156">
        <f>+B52*$I$3</f>
        <v>0</v>
      </c>
      <c r="J52" s="156">
        <f>+I52-C52</f>
        <v>0</v>
      </c>
    </row>
    <row r="53" spans="1:18" s="134" customFormat="1" ht="2.25" customHeight="1">
      <c r="A53" s="44"/>
      <c r="B53" s="28"/>
      <c r="C53" s="181"/>
      <c r="D53" s="28"/>
      <c r="E53" s="182"/>
      <c r="F53" s="182"/>
      <c r="G53" s="181"/>
      <c r="H53" s="28"/>
    </row>
    <row r="54" spans="1:18" ht="18" customHeight="1">
      <c r="A54" s="79" t="s">
        <v>143</v>
      </c>
      <c r="B54" s="80"/>
      <c r="C54" s="81"/>
      <c r="D54" s="82"/>
      <c r="E54" s="83"/>
      <c r="F54" s="83"/>
      <c r="G54" s="81"/>
      <c r="H54" s="82"/>
    </row>
    <row r="55" spans="1:18" ht="12" customHeight="1">
      <c r="A55" s="97" t="s">
        <v>71</v>
      </c>
      <c r="B55" s="80">
        <f>+'Income statement old'!B55</f>
        <v>119</v>
      </c>
      <c r="C55" s="98">
        <f>+'Income statement old'!C55</f>
        <v>1213</v>
      </c>
      <c r="D55" s="80">
        <f>+'Income statement old'!D55</f>
        <v>2508</v>
      </c>
      <c r="E55" s="83"/>
      <c r="F55" s="99"/>
      <c r="G55" s="98">
        <f>+'Income statement old'!G55</f>
        <v>1213</v>
      </c>
      <c r="H55" s="80">
        <f>+'Income statement old'!H55</f>
        <v>2508</v>
      </c>
      <c r="I55" s="156">
        <f>+B55*$I$3</f>
        <v>1223.56395</v>
      </c>
      <c r="J55" s="156">
        <f>+I55-C55</f>
        <v>10.563949999999977</v>
      </c>
    </row>
    <row r="56" spans="1:18" ht="12" customHeight="1">
      <c r="A56" s="44" t="s">
        <v>142</v>
      </c>
      <c r="B56" s="80">
        <f>'Income statement old'!B56</f>
        <v>0</v>
      </c>
      <c r="C56" s="98">
        <f>'Income statement old'!C56</f>
        <v>0</v>
      </c>
      <c r="D56" s="80">
        <f>'Income statement old'!D56</f>
        <v>-1</v>
      </c>
      <c r="E56" s="99"/>
      <c r="F56" s="99"/>
      <c r="G56" s="98">
        <f>'Income statement old'!G56</f>
        <v>0</v>
      </c>
      <c r="H56" s="80">
        <f>'Income statement old'!H56</f>
        <v>-1</v>
      </c>
      <c r="I56" s="156">
        <f>+B56*$I$3</f>
        <v>0</v>
      </c>
      <c r="J56" s="156">
        <f>+I56-C56</f>
        <v>0</v>
      </c>
    </row>
    <row r="57" spans="1:18" ht="2.25" customHeight="1">
      <c r="A57" s="97"/>
      <c r="B57" s="80"/>
      <c r="C57" s="98"/>
      <c r="D57" s="80"/>
      <c r="E57" s="99"/>
      <c r="F57" s="99"/>
      <c r="G57" s="98"/>
      <c r="H57" s="80"/>
    </row>
    <row r="58" spans="1:18" ht="12" customHeight="1">
      <c r="A58" s="97" t="s">
        <v>140</v>
      </c>
      <c r="B58" s="80">
        <f>'Income statement old'!B58</f>
        <v>-105</v>
      </c>
      <c r="C58" s="98">
        <f>'Income statement old'!C58</f>
        <v>-1079</v>
      </c>
      <c r="D58" s="80">
        <f>'Income statement old'!D58</f>
        <v>-973</v>
      </c>
      <c r="E58" s="100"/>
      <c r="F58" s="100"/>
      <c r="G58" s="98">
        <f>'Income statement old'!G58</f>
        <v>-1079</v>
      </c>
      <c r="H58" s="80">
        <f>'Income statement old'!H58</f>
        <v>-973</v>
      </c>
      <c r="I58" s="156">
        <f>+B58*$I$3</f>
        <v>-1079.6152500000001</v>
      </c>
      <c r="J58" s="156">
        <f>+I58-C58</f>
        <v>-0.61525000000006003</v>
      </c>
      <c r="K58" s="8"/>
      <c r="L58" s="11"/>
      <c r="M58" s="243"/>
      <c r="N58" s="244"/>
      <c r="O58" s="11"/>
      <c r="P58" s="243"/>
      <c r="Q58" s="243"/>
      <c r="R58" s="243"/>
    </row>
    <row r="59" spans="1:18" s="272" customFormat="1" ht="12" customHeight="1">
      <c r="A59" s="79" t="s">
        <v>44</v>
      </c>
      <c r="B59" s="264"/>
      <c r="C59" s="102">
        <f>'Income statement old'!C59</f>
        <v>0</v>
      </c>
      <c r="D59" s="103">
        <f>'Income statement old'!D59</f>
        <v>0</v>
      </c>
      <c r="E59" s="54"/>
      <c r="F59" s="54"/>
      <c r="G59" s="55">
        <f>'Income statement old'!G59</f>
        <v>0</v>
      </c>
      <c r="H59" s="103">
        <f>'Income statement old'!H59</f>
        <v>0</v>
      </c>
      <c r="J59" s="242"/>
      <c r="K59" s="7"/>
      <c r="L59" s="9"/>
      <c r="M59" s="246"/>
      <c r="N59" s="246"/>
      <c r="O59" s="9"/>
      <c r="P59" s="246"/>
      <c r="Q59" s="246"/>
      <c r="R59" s="246"/>
    </row>
    <row r="60" spans="1:18" ht="12" customHeight="1">
      <c r="A60" s="79" t="s">
        <v>267</v>
      </c>
      <c r="B60" s="264"/>
      <c r="C60" s="102">
        <f>'Income statement old'!C60</f>
        <v>10.7</v>
      </c>
      <c r="D60" s="103">
        <f>'Income statement old'!D60</f>
        <v>10.840957072484166</v>
      </c>
      <c r="E60" s="54"/>
      <c r="F60" s="54"/>
      <c r="G60" s="55">
        <f>'Income statement old'!G60</f>
        <v>10.967741935483872</v>
      </c>
      <c r="H60" s="103">
        <f>'Income statement old'!H60</f>
        <v>10.840957072484166</v>
      </c>
      <c r="J60" s="242"/>
      <c r="K60" s="7"/>
      <c r="L60" s="9"/>
      <c r="M60" s="246"/>
      <c r="N60" s="246"/>
      <c r="O60" s="9"/>
      <c r="P60" s="246"/>
      <c r="Q60" s="246"/>
      <c r="R60" s="246"/>
    </row>
    <row r="61" spans="1:18" ht="2.25" customHeight="1">
      <c r="A61" s="62"/>
      <c r="B61" s="63"/>
      <c r="C61" s="64"/>
      <c r="D61" s="65"/>
      <c r="E61" s="65"/>
      <c r="F61" s="65"/>
      <c r="G61" s="64"/>
      <c r="H61" s="65"/>
    </row>
    <row r="62" spans="1:18" s="272" customFormat="1" ht="13.15" customHeight="1" outlineLevel="1">
      <c r="A62" s="552" t="s">
        <v>270</v>
      </c>
      <c r="B62" s="552"/>
      <c r="C62" s="552"/>
      <c r="D62" s="552"/>
      <c r="E62" s="552"/>
      <c r="F62" s="552"/>
      <c r="G62" s="552"/>
      <c r="H62" s="552"/>
      <c r="J62" s="277"/>
      <c r="K62" s="276"/>
      <c r="L62" s="276"/>
      <c r="M62" s="276"/>
      <c r="N62" s="276"/>
      <c r="O62" s="276"/>
      <c r="P62" s="276"/>
      <c r="Q62" s="276"/>
      <c r="R62" s="276"/>
    </row>
    <row r="63" spans="1:18" s="272" customFormat="1" ht="13.15" customHeight="1">
      <c r="A63" s="552" t="s">
        <v>278</v>
      </c>
      <c r="B63" s="552"/>
      <c r="C63" s="552"/>
      <c r="D63" s="552"/>
      <c r="E63" s="552"/>
      <c r="F63" s="552"/>
      <c r="G63" s="552"/>
      <c r="H63" s="552"/>
      <c r="J63" s="277"/>
      <c r="K63" s="430"/>
      <c r="L63" s="430"/>
      <c r="M63" s="430"/>
      <c r="N63" s="430"/>
      <c r="O63" s="430"/>
      <c r="P63" s="430"/>
      <c r="Q63" s="430"/>
      <c r="R63" s="430"/>
    </row>
    <row r="64" spans="1:18" s="272" customFormat="1" ht="12" customHeight="1">
      <c r="A64" s="550" t="s">
        <v>276</v>
      </c>
      <c r="B64" s="551"/>
      <c r="C64" s="551"/>
      <c r="D64" s="551"/>
      <c r="E64" s="551"/>
      <c r="F64" s="551"/>
      <c r="G64" s="551"/>
      <c r="H64" s="551"/>
      <c r="J64" s="277"/>
      <c r="K64" s="414"/>
      <c r="L64" s="414"/>
      <c r="M64" s="414"/>
      <c r="N64" s="414"/>
      <c r="O64" s="414"/>
      <c r="P64" s="414"/>
      <c r="Q64" s="414"/>
      <c r="R64" s="414"/>
    </row>
    <row r="65" spans="1:8" ht="10.15" customHeight="1">
      <c r="A65" s="550"/>
      <c r="B65" s="551"/>
      <c r="C65" s="551"/>
      <c r="D65" s="551"/>
      <c r="E65" s="551"/>
      <c r="F65" s="551"/>
      <c r="G65" s="551"/>
      <c r="H65" s="551"/>
    </row>
    <row r="66" spans="1:8">
      <c r="A66" s="106">
        <f>+'Income statement old'!A67</f>
        <v>10.28205</v>
      </c>
      <c r="B66" s="188" t="s">
        <v>162</v>
      </c>
    </row>
    <row r="67" spans="1:8">
      <c r="A67" s="48"/>
      <c r="B67" s="49"/>
      <c r="C67" s="50"/>
      <c r="D67" s="51"/>
      <c r="E67" s="51"/>
      <c r="F67" s="51"/>
      <c r="G67" s="50"/>
      <c r="H67" s="51"/>
    </row>
    <row r="68" spans="1:8">
      <c r="A68" s="48"/>
      <c r="B68" s="28"/>
      <c r="C68" s="52"/>
      <c r="D68" s="53"/>
      <c r="E68" s="53"/>
      <c r="F68" s="53"/>
      <c r="G68" s="52"/>
      <c r="H68" s="53"/>
    </row>
    <row r="69" spans="1:8">
      <c r="A69" s="48"/>
      <c r="B69" s="28"/>
      <c r="C69" s="55"/>
      <c r="D69" s="54"/>
      <c r="E69" s="54"/>
      <c r="F69" s="54"/>
      <c r="G69" s="55"/>
      <c r="H69" s="54"/>
    </row>
    <row r="70" spans="1:8">
      <c r="A70" s="62"/>
      <c r="B70" s="63"/>
      <c r="C70" s="64"/>
      <c r="D70" s="65"/>
      <c r="E70" s="65"/>
      <c r="F70" s="65"/>
      <c r="G70" s="64"/>
      <c r="H70" s="65"/>
    </row>
    <row r="71" spans="1:8">
      <c r="A71" s="548"/>
      <c r="B71" s="549"/>
      <c r="C71" s="549"/>
      <c r="D71" s="549"/>
      <c r="E71" s="549"/>
      <c r="F71" s="549"/>
      <c r="G71" s="549"/>
      <c r="H71" s="549"/>
    </row>
    <row r="72" spans="1:8">
      <c r="A72" s="67"/>
      <c r="B72" s="70"/>
      <c r="C72" s="70"/>
      <c r="D72" s="70"/>
      <c r="E72" s="70"/>
      <c r="F72" s="70"/>
      <c r="G72" s="70"/>
      <c r="H72" s="70"/>
    </row>
    <row r="73" spans="1:8">
      <c r="A73" s="67"/>
      <c r="B73" s="68"/>
      <c r="C73" s="68"/>
      <c r="D73" s="68"/>
      <c r="E73" s="68"/>
      <c r="F73" s="68"/>
      <c r="G73" s="68"/>
      <c r="H73" s="68"/>
    </row>
    <row r="74" spans="1:8">
      <c r="A74" s="62"/>
      <c r="B74" s="69"/>
      <c r="C74" s="69"/>
      <c r="D74" s="69"/>
      <c r="E74" s="69"/>
      <c r="F74" s="205"/>
      <c r="G74" s="69"/>
      <c r="H74" s="69"/>
    </row>
    <row r="75" spans="1:8">
      <c r="A75" s="79"/>
    </row>
    <row r="76" spans="1:8">
      <c r="A76" s="79"/>
    </row>
    <row r="77" spans="1:8">
      <c r="A77" s="79"/>
    </row>
    <row r="78" spans="1:8">
      <c r="A78" s="79"/>
    </row>
    <row r="79" spans="1:8">
      <c r="A79" s="79"/>
    </row>
    <row r="80" spans="1:8">
      <c r="A80" s="79"/>
    </row>
    <row r="81" spans="1:8">
      <c r="A81" s="79"/>
    </row>
    <row r="82" spans="1:8">
      <c r="A82" s="79"/>
    </row>
    <row r="83" spans="1:8">
      <c r="A83" s="79"/>
      <c r="B83" s="203"/>
      <c r="C83" s="203"/>
      <c r="D83" s="203"/>
      <c r="E83" s="203"/>
      <c r="F83" s="203"/>
      <c r="G83" s="203"/>
      <c r="H83" s="203"/>
    </row>
    <row r="84" spans="1:8">
      <c r="A84" s="79"/>
      <c r="B84" s="203"/>
      <c r="C84" s="203"/>
      <c r="D84" s="203"/>
      <c r="E84" s="203"/>
      <c r="F84" s="203"/>
      <c r="G84" s="203"/>
      <c r="H84" s="203"/>
    </row>
    <row r="85" spans="1:8">
      <c r="A85" s="79"/>
      <c r="B85" s="203"/>
      <c r="C85" s="203"/>
      <c r="D85" s="203"/>
      <c r="E85" s="203"/>
      <c r="F85" s="203"/>
      <c r="G85" s="203"/>
      <c r="H85" s="203"/>
    </row>
    <row r="86" spans="1:8">
      <c r="A86" s="79"/>
      <c r="B86" s="203"/>
      <c r="C86" s="203"/>
      <c r="D86" s="203"/>
      <c r="E86" s="203"/>
      <c r="F86" s="203"/>
      <c r="G86" s="203"/>
      <c r="H86" s="203"/>
    </row>
    <row r="87" spans="1:8">
      <c r="A87" s="79"/>
      <c r="B87" s="203"/>
      <c r="C87" s="203"/>
      <c r="D87" s="203"/>
      <c r="E87" s="203"/>
      <c r="F87" s="203"/>
      <c r="G87" s="203"/>
      <c r="H87" s="203"/>
    </row>
    <row r="88" spans="1:8">
      <c r="A88" s="79"/>
      <c r="B88" s="203"/>
      <c r="C88" s="203"/>
      <c r="D88" s="203"/>
      <c r="E88" s="203"/>
      <c r="F88" s="203"/>
      <c r="G88" s="203"/>
      <c r="H88" s="203"/>
    </row>
    <row r="89" spans="1:8">
      <c r="A89" s="79"/>
      <c r="B89" s="203"/>
      <c r="C89" s="203"/>
      <c r="D89" s="203"/>
      <c r="E89" s="203"/>
      <c r="F89" s="203"/>
      <c r="G89" s="203"/>
      <c r="H89" s="203"/>
    </row>
    <row r="90" spans="1:8">
      <c r="A90" s="79"/>
      <c r="B90" s="203"/>
      <c r="C90" s="203"/>
      <c r="D90" s="203"/>
      <c r="E90" s="203"/>
      <c r="F90" s="203"/>
      <c r="G90" s="203"/>
      <c r="H90" s="203"/>
    </row>
    <row r="91" spans="1:8">
      <c r="A91" s="79" t="s">
        <v>15</v>
      </c>
      <c r="B91" s="203"/>
      <c r="C91" s="203"/>
      <c r="D91" s="203"/>
      <c r="E91" s="203"/>
      <c r="F91" s="203"/>
      <c r="G91" s="203"/>
      <c r="H91" s="203"/>
    </row>
    <row r="92" spans="1:8">
      <c r="A92" s="79"/>
      <c r="B92" s="203"/>
      <c r="C92" s="203"/>
      <c r="D92" s="203"/>
      <c r="E92" s="203"/>
      <c r="F92" s="203"/>
      <c r="G92" s="203"/>
      <c r="H92" s="203"/>
    </row>
    <row r="93" spans="1:8">
      <c r="A93" s="79"/>
      <c r="B93" s="203"/>
      <c r="C93" s="203"/>
      <c r="D93" s="203"/>
      <c r="E93" s="203"/>
      <c r="F93" s="203"/>
      <c r="G93" s="203"/>
      <c r="H93" s="203"/>
    </row>
    <row r="94" spans="1:8">
      <c r="A94" s="79"/>
      <c r="B94" s="203"/>
      <c r="C94" s="203"/>
      <c r="D94" s="203"/>
      <c r="E94" s="203"/>
      <c r="F94" s="203"/>
      <c r="G94" s="203"/>
      <c r="H94" s="203"/>
    </row>
    <row r="95" spans="1:8">
      <c r="A95" s="79"/>
      <c r="B95" s="203"/>
      <c r="C95" s="203"/>
      <c r="D95" s="203"/>
      <c r="E95" s="203"/>
      <c r="F95" s="203"/>
      <c r="G95" s="203"/>
      <c r="H95" s="203"/>
    </row>
    <row r="96" spans="1:8">
      <c r="A96" s="79"/>
      <c r="B96" s="203"/>
      <c r="C96" s="203"/>
      <c r="D96" s="203"/>
      <c r="E96" s="203"/>
      <c r="F96" s="203"/>
      <c r="G96" s="203"/>
      <c r="H96" s="203"/>
    </row>
    <row r="97" spans="1:8">
      <c r="A97" s="79"/>
      <c r="B97" s="203"/>
      <c r="C97" s="203"/>
      <c r="D97" s="203"/>
      <c r="E97" s="203"/>
      <c r="F97" s="203"/>
      <c r="G97" s="203"/>
      <c r="H97" s="203"/>
    </row>
    <row r="98" spans="1:8">
      <c r="A98" s="79"/>
      <c r="B98" s="203"/>
      <c r="C98" s="203"/>
      <c r="D98" s="203"/>
      <c r="E98" s="203"/>
      <c r="F98" s="203"/>
      <c r="G98" s="203"/>
      <c r="H98" s="203"/>
    </row>
    <row r="99" spans="1:8">
      <c r="A99" s="79"/>
      <c r="B99" s="203"/>
      <c r="C99" s="203"/>
      <c r="D99" s="203"/>
      <c r="E99" s="203"/>
      <c r="F99" s="203"/>
      <c r="G99" s="203"/>
      <c r="H99" s="203"/>
    </row>
    <row r="100" spans="1:8">
      <c r="A100" s="79"/>
      <c r="B100" s="203"/>
      <c r="C100" s="203"/>
      <c r="D100" s="203"/>
      <c r="E100" s="203"/>
      <c r="F100" s="203"/>
      <c r="G100" s="203"/>
      <c r="H100" s="203"/>
    </row>
    <row r="101" spans="1:8">
      <c r="A101" s="79"/>
      <c r="B101" s="203"/>
      <c r="C101" s="203"/>
      <c r="D101" s="203"/>
      <c r="E101" s="203"/>
      <c r="F101" s="203"/>
      <c r="G101" s="203"/>
      <c r="H101" s="203"/>
    </row>
    <row r="102" spans="1:8">
      <c r="A102" s="79"/>
      <c r="B102" s="203"/>
      <c r="C102" s="203"/>
      <c r="D102" s="203"/>
      <c r="E102" s="203"/>
      <c r="F102" s="203"/>
      <c r="G102" s="203"/>
      <c r="H102" s="203"/>
    </row>
    <row r="103" spans="1:8">
      <c r="A103" s="79"/>
      <c r="B103" s="203"/>
      <c r="C103" s="203"/>
      <c r="D103" s="203"/>
      <c r="E103" s="203"/>
      <c r="F103" s="203"/>
      <c r="G103" s="203"/>
      <c r="H103" s="203"/>
    </row>
    <row r="104" spans="1:8">
      <c r="A104" s="79"/>
      <c r="B104" s="203"/>
      <c r="C104" s="203"/>
      <c r="D104" s="203"/>
      <c r="E104" s="203"/>
      <c r="F104" s="203"/>
      <c r="G104" s="203"/>
      <c r="H104" s="203"/>
    </row>
    <row r="105" spans="1:8">
      <c r="A105" s="79"/>
      <c r="B105" s="203"/>
      <c r="C105" s="203"/>
      <c r="D105" s="203"/>
      <c r="E105" s="203"/>
      <c r="F105" s="203"/>
      <c r="G105" s="203"/>
      <c r="H105" s="203"/>
    </row>
    <row r="106" spans="1:8">
      <c r="A106" s="79"/>
      <c r="B106" s="203"/>
      <c r="C106" s="203"/>
      <c r="D106" s="203"/>
      <c r="E106" s="203"/>
      <c r="F106" s="203"/>
      <c r="G106" s="203"/>
      <c r="H106" s="203"/>
    </row>
    <row r="107" spans="1:8">
      <c r="A107" s="79"/>
      <c r="B107" s="203"/>
      <c r="C107" s="203"/>
      <c r="D107" s="203"/>
      <c r="E107" s="203"/>
      <c r="F107" s="203"/>
      <c r="G107" s="203"/>
      <c r="H107" s="203"/>
    </row>
    <row r="108" spans="1:8">
      <c r="A108" s="79"/>
      <c r="B108" s="203"/>
      <c r="C108" s="203"/>
      <c r="D108" s="203"/>
      <c r="E108" s="203"/>
      <c r="F108" s="203"/>
      <c r="G108" s="203"/>
      <c r="H108" s="203"/>
    </row>
    <row r="109" spans="1:8">
      <c r="A109" s="79"/>
      <c r="B109" s="203"/>
      <c r="C109" s="203"/>
      <c r="D109" s="203"/>
      <c r="E109" s="203"/>
      <c r="F109" s="203"/>
      <c r="G109" s="203"/>
      <c r="H109" s="203"/>
    </row>
    <row r="110" spans="1:8">
      <c r="A110" s="79"/>
      <c r="B110" s="203"/>
      <c r="C110" s="203"/>
      <c r="D110" s="203"/>
      <c r="E110" s="203"/>
      <c r="F110" s="203"/>
      <c r="G110" s="203"/>
      <c r="H110" s="203"/>
    </row>
    <row r="111" spans="1:8">
      <c r="A111" s="79"/>
      <c r="B111" s="203"/>
      <c r="C111" s="203"/>
      <c r="D111" s="203"/>
      <c r="E111" s="203"/>
      <c r="F111" s="203"/>
      <c r="G111" s="203"/>
      <c r="H111" s="203"/>
    </row>
    <row r="112" spans="1:8">
      <c r="A112" s="79"/>
      <c r="B112" s="203"/>
      <c r="C112" s="203"/>
      <c r="D112" s="203"/>
      <c r="E112" s="203"/>
      <c r="F112" s="203"/>
      <c r="G112" s="203"/>
      <c r="H112" s="203"/>
    </row>
    <row r="113" spans="1:8">
      <c r="A113" s="79"/>
      <c r="B113" s="203"/>
      <c r="C113" s="203"/>
      <c r="D113" s="203"/>
      <c r="E113" s="203"/>
      <c r="F113" s="203"/>
      <c r="G113" s="203"/>
      <c r="H113" s="203"/>
    </row>
    <row r="114" spans="1:8">
      <c r="A114" s="79"/>
      <c r="B114" s="203"/>
      <c r="C114" s="203"/>
      <c r="D114" s="203"/>
      <c r="E114" s="203"/>
      <c r="F114" s="203"/>
      <c r="G114" s="203"/>
      <c r="H114" s="203"/>
    </row>
    <row r="115" spans="1:8">
      <c r="A115" s="79"/>
      <c r="B115" s="203"/>
      <c r="C115" s="203"/>
      <c r="D115" s="203"/>
      <c r="E115" s="203"/>
      <c r="F115" s="203"/>
      <c r="G115" s="203"/>
      <c r="H115" s="203"/>
    </row>
    <row r="116" spans="1:8">
      <c r="A116" s="79"/>
      <c r="B116" s="203"/>
      <c r="C116" s="203"/>
      <c r="D116" s="203"/>
      <c r="E116" s="203"/>
      <c r="F116" s="203"/>
      <c r="G116" s="203"/>
      <c r="H116" s="203"/>
    </row>
    <row r="117" spans="1:8">
      <c r="A117" s="79"/>
      <c r="B117" s="203"/>
      <c r="C117" s="203"/>
      <c r="D117" s="203"/>
      <c r="E117" s="203"/>
      <c r="F117" s="203"/>
      <c r="G117" s="203"/>
      <c r="H117" s="203"/>
    </row>
    <row r="118" spans="1:8">
      <c r="A118" s="79"/>
      <c r="B118" s="203"/>
      <c r="C118" s="203"/>
      <c r="D118" s="203"/>
      <c r="E118" s="203"/>
      <c r="F118" s="203"/>
      <c r="G118" s="203"/>
      <c r="H118" s="203"/>
    </row>
    <row r="119" spans="1:8">
      <c r="A119" s="79"/>
      <c r="B119" s="203"/>
      <c r="C119" s="203"/>
      <c r="D119" s="203"/>
      <c r="E119" s="203"/>
      <c r="F119" s="203"/>
      <c r="G119" s="203"/>
      <c r="H119" s="203"/>
    </row>
    <row r="120" spans="1:8">
      <c r="A120" s="79"/>
      <c r="B120" s="203"/>
      <c r="C120" s="203"/>
      <c r="D120" s="203"/>
      <c r="E120" s="203"/>
      <c r="F120" s="203"/>
      <c r="G120" s="203"/>
      <c r="H120" s="203"/>
    </row>
    <row r="121" spans="1:8">
      <c r="A121" s="79"/>
      <c r="B121" s="203"/>
      <c r="C121" s="203"/>
      <c r="D121" s="203"/>
      <c r="E121" s="203"/>
      <c r="F121" s="203"/>
      <c r="G121" s="203"/>
      <c r="H121" s="203"/>
    </row>
    <row r="122" spans="1:8">
      <c r="A122" s="79"/>
      <c r="B122" s="203"/>
      <c r="C122" s="203"/>
      <c r="D122" s="203"/>
      <c r="E122" s="203"/>
      <c r="F122" s="203"/>
      <c r="G122" s="203"/>
      <c r="H122" s="203"/>
    </row>
    <row r="123" spans="1:8">
      <c r="A123" s="79"/>
      <c r="B123" s="203"/>
      <c r="C123" s="203"/>
      <c r="D123" s="203"/>
      <c r="E123" s="203"/>
      <c r="F123" s="203"/>
      <c r="G123" s="203"/>
      <c r="H123" s="203"/>
    </row>
    <row r="124" spans="1:8">
      <c r="A124" s="79"/>
      <c r="B124" s="203"/>
      <c r="C124" s="203"/>
      <c r="D124" s="203"/>
      <c r="E124" s="203"/>
      <c r="F124" s="203"/>
      <c r="G124" s="203"/>
      <c r="H124" s="203"/>
    </row>
    <row r="125" spans="1:8">
      <c r="A125" s="79"/>
      <c r="B125" s="203"/>
      <c r="C125" s="203"/>
      <c r="D125" s="203"/>
      <c r="E125" s="203"/>
      <c r="F125" s="203"/>
      <c r="G125" s="203"/>
      <c r="H125" s="203"/>
    </row>
    <row r="126" spans="1:8">
      <c r="A126" s="79"/>
      <c r="B126" s="203"/>
      <c r="C126" s="203"/>
      <c r="D126" s="203"/>
      <c r="E126" s="203"/>
      <c r="F126" s="203"/>
      <c r="G126" s="203"/>
      <c r="H126" s="203"/>
    </row>
    <row r="127" spans="1:8">
      <c r="A127" s="79"/>
      <c r="B127" s="203"/>
      <c r="C127" s="203"/>
      <c r="D127" s="203"/>
      <c r="E127" s="203"/>
      <c r="F127" s="203"/>
      <c r="G127" s="203"/>
      <c r="H127" s="203"/>
    </row>
    <row r="128" spans="1:8">
      <c r="A128" s="79"/>
      <c r="B128" s="203"/>
      <c r="C128" s="203"/>
      <c r="D128" s="203"/>
      <c r="E128" s="203"/>
      <c r="F128" s="203"/>
      <c r="G128" s="203"/>
      <c r="H128" s="203"/>
    </row>
    <row r="129" spans="1:8">
      <c r="A129" s="79"/>
      <c r="B129" s="203"/>
      <c r="C129" s="203"/>
      <c r="D129" s="203"/>
      <c r="E129" s="203"/>
      <c r="F129" s="203"/>
      <c r="G129" s="203"/>
      <c r="H129" s="203"/>
    </row>
    <row r="130" spans="1:8">
      <c r="A130" s="79"/>
      <c r="B130" s="203"/>
      <c r="C130" s="203"/>
      <c r="D130" s="203"/>
      <c r="E130" s="203"/>
      <c r="F130" s="203"/>
      <c r="G130" s="203"/>
      <c r="H130" s="203"/>
    </row>
    <row r="131" spans="1:8">
      <c r="A131" s="79"/>
      <c r="B131" s="203"/>
      <c r="C131" s="203"/>
      <c r="D131" s="203"/>
      <c r="E131" s="203"/>
      <c r="F131" s="203"/>
      <c r="G131" s="203"/>
      <c r="H131" s="203"/>
    </row>
    <row r="132" spans="1:8">
      <c r="A132" s="79"/>
      <c r="B132" s="203"/>
      <c r="C132" s="203"/>
      <c r="D132" s="203"/>
      <c r="E132" s="203"/>
      <c r="F132" s="203"/>
      <c r="G132" s="203"/>
      <c r="H132" s="203"/>
    </row>
    <row r="133" spans="1:8">
      <c r="A133" s="79"/>
      <c r="B133" s="203"/>
      <c r="C133" s="203"/>
      <c r="D133" s="203"/>
      <c r="E133" s="203"/>
      <c r="F133" s="203"/>
      <c r="G133" s="203"/>
      <c r="H133" s="203"/>
    </row>
    <row r="134" spans="1:8">
      <c r="A134" s="79"/>
      <c r="B134" s="203"/>
      <c r="C134" s="203"/>
      <c r="D134" s="203"/>
      <c r="E134" s="203"/>
      <c r="F134" s="203"/>
      <c r="G134" s="203"/>
      <c r="H134" s="203"/>
    </row>
    <row r="135" spans="1:8">
      <c r="A135" s="79"/>
      <c r="B135" s="203"/>
      <c r="C135" s="203"/>
      <c r="D135" s="203"/>
      <c r="E135" s="203"/>
      <c r="F135" s="203"/>
      <c r="G135" s="203"/>
      <c r="H135" s="203"/>
    </row>
    <row r="136" spans="1:8">
      <c r="A136" s="79"/>
      <c r="B136" s="203"/>
      <c r="C136" s="203"/>
      <c r="D136" s="203"/>
      <c r="E136" s="203"/>
      <c r="F136" s="203"/>
      <c r="G136" s="203"/>
      <c r="H136" s="203"/>
    </row>
    <row r="137" spans="1:8">
      <c r="A137" s="79"/>
      <c r="B137" s="203"/>
      <c r="C137" s="203"/>
      <c r="D137" s="203"/>
      <c r="E137" s="203"/>
      <c r="F137" s="203"/>
      <c r="G137" s="203"/>
      <c r="H137" s="203"/>
    </row>
    <row r="138" spans="1:8">
      <c r="A138" s="79"/>
      <c r="B138" s="203"/>
      <c r="C138" s="203"/>
      <c r="D138" s="203"/>
      <c r="E138" s="203"/>
      <c r="F138" s="203"/>
      <c r="G138" s="203"/>
      <c r="H138" s="203"/>
    </row>
    <row r="139" spans="1:8">
      <c r="A139" s="79"/>
      <c r="B139" s="203"/>
      <c r="C139" s="203"/>
      <c r="D139" s="203"/>
      <c r="E139" s="203"/>
      <c r="F139" s="203"/>
      <c r="G139" s="203"/>
      <c r="H139" s="203"/>
    </row>
    <row r="140" spans="1:8">
      <c r="A140" s="79"/>
      <c r="B140" s="203"/>
      <c r="C140" s="203"/>
      <c r="D140" s="203"/>
      <c r="E140" s="203"/>
      <c r="F140" s="203"/>
      <c r="G140" s="203"/>
      <c r="H140" s="203"/>
    </row>
    <row r="141" spans="1:8">
      <c r="A141" s="79"/>
      <c r="B141" s="203"/>
      <c r="C141" s="203"/>
      <c r="D141" s="203"/>
      <c r="E141" s="203"/>
      <c r="F141" s="203"/>
      <c r="G141" s="203"/>
      <c r="H141" s="203"/>
    </row>
    <row r="142" spans="1:8">
      <c r="A142" s="79"/>
      <c r="B142" s="203"/>
      <c r="C142" s="203"/>
      <c r="D142" s="203"/>
      <c r="E142" s="203"/>
      <c r="F142" s="203"/>
      <c r="G142" s="203"/>
      <c r="H142" s="203"/>
    </row>
    <row r="143" spans="1:8">
      <c r="A143" s="79"/>
      <c r="B143" s="203"/>
      <c r="C143" s="203"/>
      <c r="D143" s="203"/>
      <c r="E143" s="203"/>
      <c r="F143" s="203"/>
      <c r="G143" s="203"/>
      <c r="H143" s="203"/>
    </row>
    <row r="144" spans="1:8">
      <c r="A144" s="79"/>
      <c r="B144" s="203"/>
      <c r="C144" s="203"/>
      <c r="D144" s="203"/>
      <c r="E144" s="203"/>
      <c r="F144" s="203"/>
      <c r="G144" s="203"/>
      <c r="H144" s="203"/>
    </row>
    <row r="145" spans="1:8">
      <c r="A145" s="79"/>
      <c r="B145" s="203"/>
      <c r="C145" s="203"/>
      <c r="D145" s="203"/>
      <c r="E145" s="203"/>
      <c r="F145" s="203"/>
      <c r="G145" s="203"/>
      <c r="H145" s="203"/>
    </row>
    <row r="146" spans="1:8">
      <c r="A146" s="79"/>
      <c r="B146" s="203"/>
      <c r="C146" s="203"/>
      <c r="D146" s="203"/>
      <c r="E146" s="203"/>
      <c r="F146" s="203"/>
      <c r="G146" s="203"/>
      <c r="H146" s="203"/>
    </row>
    <row r="147" spans="1:8">
      <c r="A147" s="79"/>
      <c r="B147" s="203"/>
      <c r="C147" s="203"/>
      <c r="D147" s="203"/>
      <c r="E147" s="203"/>
      <c r="F147" s="203"/>
      <c r="G147" s="203"/>
      <c r="H147" s="203"/>
    </row>
    <row r="148" spans="1:8">
      <c r="A148" s="79"/>
      <c r="B148" s="203"/>
      <c r="C148" s="203"/>
      <c r="D148" s="203"/>
      <c r="E148" s="203"/>
      <c r="F148" s="203"/>
      <c r="G148" s="203"/>
      <c r="H148" s="203"/>
    </row>
    <row r="149" spans="1:8">
      <c r="A149" s="79"/>
      <c r="B149" s="203"/>
      <c r="C149" s="203"/>
      <c r="D149" s="203"/>
      <c r="E149" s="203"/>
      <c r="F149" s="203"/>
      <c r="G149" s="203"/>
      <c r="H149" s="203"/>
    </row>
    <row r="150" spans="1:8">
      <c r="A150" s="79"/>
      <c r="B150" s="203"/>
      <c r="C150" s="203"/>
      <c r="D150" s="203"/>
      <c r="E150" s="203"/>
      <c r="F150" s="203"/>
      <c r="G150" s="203"/>
      <c r="H150" s="203"/>
    </row>
    <row r="151" spans="1:8">
      <c r="A151" s="79"/>
      <c r="B151" s="203"/>
      <c r="C151" s="203"/>
      <c r="D151" s="203"/>
      <c r="E151" s="203"/>
      <c r="F151" s="203"/>
      <c r="G151" s="203"/>
      <c r="H151" s="203"/>
    </row>
    <row r="152" spans="1:8">
      <c r="A152" s="79"/>
      <c r="B152" s="203"/>
      <c r="C152" s="203"/>
      <c r="D152" s="203"/>
      <c r="E152" s="203"/>
      <c r="F152" s="203"/>
      <c r="G152" s="203"/>
      <c r="H152" s="203"/>
    </row>
    <row r="153" spans="1:8">
      <c r="A153" s="79"/>
      <c r="B153" s="203"/>
      <c r="C153" s="203"/>
      <c r="D153" s="203"/>
      <c r="E153" s="203"/>
      <c r="F153" s="203"/>
      <c r="G153" s="203"/>
      <c r="H153" s="203"/>
    </row>
    <row r="154" spans="1:8">
      <c r="A154" s="79"/>
      <c r="B154" s="203"/>
      <c r="C154" s="203"/>
      <c r="D154" s="203"/>
      <c r="E154" s="203"/>
      <c r="F154" s="203"/>
      <c r="G154" s="203"/>
      <c r="H154" s="203"/>
    </row>
    <row r="155" spans="1:8">
      <c r="A155" s="79"/>
      <c r="B155" s="203"/>
      <c r="C155" s="203"/>
      <c r="D155" s="203"/>
      <c r="E155" s="203"/>
      <c r="F155" s="203"/>
      <c r="G155" s="203"/>
      <c r="H155" s="203"/>
    </row>
    <row r="156" spans="1:8">
      <c r="A156" s="79"/>
      <c r="B156" s="203"/>
      <c r="C156" s="203"/>
      <c r="D156" s="203"/>
      <c r="E156" s="203"/>
      <c r="F156" s="203"/>
      <c r="G156" s="203"/>
      <c r="H156" s="203"/>
    </row>
    <row r="157" spans="1:8">
      <c r="A157" s="79"/>
      <c r="B157" s="203"/>
      <c r="C157" s="203"/>
      <c r="D157" s="203"/>
      <c r="E157" s="203"/>
      <c r="F157" s="203"/>
      <c r="G157" s="203"/>
      <c r="H157" s="203"/>
    </row>
    <row r="158" spans="1:8">
      <c r="A158" s="79"/>
      <c r="B158" s="203"/>
      <c r="C158" s="203"/>
      <c r="D158" s="203"/>
      <c r="E158" s="203"/>
      <c r="F158" s="203"/>
      <c r="G158" s="203"/>
      <c r="H158" s="203"/>
    </row>
    <row r="159" spans="1:8">
      <c r="A159" s="79"/>
      <c r="B159" s="203"/>
      <c r="C159" s="203"/>
      <c r="D159" s="203"/>
      <c r="E159" s="203"/>
      <c r="F159" s="203"/>
      <c r="G159" s="203"/>
      <c r="H159" s="203"/>
    </row>
    <row r="160" spans="1:8">
      <c r="A160" s="79"/>
      <c r="B160" s="203"/>
      <c r="C160" s="203"/>
      <c r="D160" s="203"/>
      <c r="E160" s="203"/>
      <c r="F160" s="203"/>
      <c r="G160" s="203"/>
      <c r="H160" s="203"/>
    </row>
    <row r="161" spans="1:8">
      <c r="A161" s="79"/>
      <c r="B161" s="203"/>
      <c r="C161" s="203"/>
      <c r="D161" s="203"/>
      <c r="E161" s="203"/>
      <c r="F161" s="203"/>
      <c r="G161" s="203"/>
      <c r="H161" s="203"/>
    </row>
    <row r="162" spans="1:8">
      <c r="A162" s="79"/>
      <c r="B162" s="203"/>
      <c r="C162" s="203"/>
      <c r="D162" s="203"/>
      <c r="E162" s="203"/>
      <c r="F162" s="203"/>
      <c r="G162" s="203"/>
      <c r="H162" s="203"/>
    </row>
    <row r="163" spans="1:8">
      <c r="A163" s="79"/>
      <c r="B163" s="203"/>
      <c r="C163" s="203"/>
      <c r="D163" s="203"/>
      <c r="E163" s="203"/>
      <c r="F163" s="203"/>
      <c r="G163" s="203"/>
      <c r="H163" s="203"/>
    </row>
    <row r="164" spans="1:8">
      <c r="A164" s="79"/>
      <c r="B164" s="203"/>
      <c r="C164" s="203"/>
      <c r="D164" s="203"/>
      <c r="E164" s="203"/>
      <c r="F164" s="203"/>
      <c r="G164" s="203"/>
      <c r="H164" s="203"/>
    </row>
    <row r="165" spans="1:8">
      <c r="A165" s="79"/>
      <c r="B165" s="203"/>
      <c r="C165" s="203"/>
      <c r="D165" s="203"/>
      <c r="E165" s="203"/>
      <c r="F165" s="203"/>
      <c r="G165" s="203"/>
      <c r="H165" s="203"/>
    </row>
    <row r="166" spans="1:8">
      <c r="A166" s="79"/>
      <c r="B166" s="203"/>
      <c r="C166" s="203"/>
      <c r="D166" s="203"/>
      <c r="E166" s="203"/>
      <c r="F166" s="203"/>
      <c r="G166" s="203"/>
      <c r="H166" s="203"/>
    </row>
    <row r="167" spans="1:8">
      <c r="A167" s="79"/>
      <c r="B167" s="203"/>
      <c r="C167" s="203"/>
      <c r="D167" s="203"/>
      <c r="E167" s="203"/>
      <c r="F167" s="203"/>
      <c r="G167" s="203"/>
      <c r="H167" s="203"/>
    </row>
    <row r="168" spans="1:8">
      <c r="A168" s="79"/>
      <c r="B168" s="203"/>
      <c r="C168" s="203"/>
      <c r="D168" s="203"/>
      <c r="E168" s="203"/>
      <c r="F168" s="203"/>
      <c r="G168" s="203"/>
      <c r="H168" s="203"/>
    </row>
    <row r="169" spans="1:8">
      <c r="A169" s="79"/>
      <c r="B169" s="203"/>
      <c r="C169" s="203"/>
      <c r="D169" s="203"/>
      <c r="E169" s="203"/>
      <c r="F169" s="203"/>
      <c r="G169" s="203"/>
      <c r="H169" s="203"/>
    </row>
    <row r="170" spans="1:8">
      <c r="A170" s="79"/>
      <c r="B170" s="203"/>
      <c r="C170" s="203"/>
      <c r="D170" s="203"/>
      <c r="E170" s="203"/>
      <c r="F170" s="203"/>
      <c r="G170" s="203"/>
      <c r="H170" s="203"/>
    </row>
    <row r="171" spans="1:8">
      <c r="A171" s="79"/>
      <c r="B171" s="203"/>
      <c r="C171" s="203"/>
      <c r="D171" s="203"/>
      <c r="E171" s="203"/>
      <c r="F171" s="203"/>
      <c r="G171" s="203"/>
      <c r="H171" s="203"/>
    </row>
    <row r="172" spans="1:8">
      <c r="A172" s="79"/>
      <c r="B172" s="203"/>
      <c r="C172" s="203"/>
      <c r="D172" s="203"/>
      <c r="E172" s="203"/>
      <c r="F172" s="203"/>
      <c r="G172" s="203"/>
      <c r="H172" s="203"/>
    </row>
    <row r="173" spans="1:8">
      <c r="A173" s="79"/>
      <c r="B173" s="203"/>
      <c r="C173" s="203"/>
      <c r="D173" s="203"/>
      <c r="E173" s="203"/>
      <c r="F173" s="203"/>
      <c r="G173" s="203"/>
      <c r="H173" s="203"/>
    </row>
    <row r="174" spans="1:8">
      <c r="A174" s="79"/>
      <c r="B174" s="203"/>
      <c r="C174" s="203"/>
      <c r="D174" s="203"/>
      <c r="E174" s="203"/>
      <c r="F174" s="203"/>
      <c r="G174" s="203"/>
      <c r="H174" s="203"/>
    </row>
    <row r="175" spans="1:8">
      <c r="A175" s="79"/>
      <c r="B175" s="203"/>
      <c r="C175" s="203"/>
      <c r="D175" s="203"/>
      <c r="E175" s="203"/>
      <c r="F175" s="203"/>
      <c r="G175" s="203"/>
      <c r="H175" s="203"/>
    </row>
    <row r="176" spans="1:8">
      <c r="A176" s="79"/>
      <c r="B176" s="203"/>
      <c r="C176" s="203"/>
      <c r="D176" s="203"/>
      <c r="E176" s="203"/>
      <c r="F176" s="203"/>
      <c r="G176" s="203"/>
      <c r="H176" s="203"/>
    </row>
    <row r="177" spans="1:8">
      <c r="A177" s="79"/>
      <c r="B177" s="203"/>
      <c r="C177" s="203"/>
      <c r="D177" s="203"/>
      <c r="E177" s="203"/>
      <c r="F177" s="203"/>
      <c r="G177" s="203"/>
      <c r="H177" s="203"/>
    </row>
    <row r="178" spans="1:8">
      <c r="A178" s="79"/>
      <c r="B178" s="203"/>
      <c r="C178" s="203"/>
      <c r="D178" s="203"/>
      <c r="E178" s="203"/>
      <c r="F178" s="203"/>
      <c r="G178" s="203"/>
      <c r="H178" s="203"/>
    </row>
    <row r="179" spans="1:8">
      <c r="A179" s="79"/>
      <c r="B179" s="203"/>
      <c r="C179" s="203"/>
      <c r="D179" s="203"/>
      <c r="E179" s="203"/>
      <c r="F179" s="203"/>
      <c r="G179" s="203"/>
      <c r="H179" s="203"/>
    </row>
    <row r="180" spans="1:8">
      <c r="A180" s="79"/>
      <c r="B180" s="203"/>
      <c r="C180" s="203"/>
      <c r="D180" s="203"/>
      <c r="E180" s="203"/>
      <c r="F180" s="203"/>
      <c r="G180" s="203"/>
      <c r="H180" s="203"/>
    </row>
    <row r="181" spans="1:8">
      <c r="A181" s="79"/>
      <c r="B181" s="203"/>
      <c r="C181" s="203"/>
      <c r="D181" s="203"/>
      <c r="E181" s="203"/>
      <c r="F181" s="203"/>
      <c r="G181" s="203"/>
      <c r="H181" s="203"/>
    </row>
    <row r="182" spans="1:8">
      <c r="A182" s="79"/>
      <c r="B182" s="203"/>
      <c r="C182" s="203"/>
      <c r="D182" s="203"/>
      <c r="E182" s="203"/>
      <c r="F182" s="203"/>
      <c r="G182" s="203"/>
      <c r="H182" s="203"/>
    </row>
    <row r="183" spans="1:8">
      <c r="A183" s="79"/>
      <c r="B183" s="203"/>
      <c r="C183" s="203"/>
      <c r="D183" s="203"/>
      <c r="E183" s="203"/>
      <c r="F183" s="203"/>
      <c r="G183" s="203"/>
      <c r="H183" s="203"/>
    </row>
    <row r="184" spans="1:8">
      <c r="A184" s="79"/>
      <c r="B184" s="203"/>
      <c r="C184" s="203"/>
      <c r="D184" s="203"/>
      <c r="E184" s="203"/>
      <c r="F184" s="203"/>
      <c r="G184" s="203"/>
      <c r="H184" s="203"/>
    </row>
    <row r="185" spans="1:8">
      <c r="A185" s="79"/>
      <c r="B185" s="203"/>
      <c r="C185" s="203"/>
      <c r="D185" s="203"/>
      <c r="E185" s="203"/>
      <c r="F185" s="203"/>
      <c r="G185" s="203"/>
      <c r="H185" s="203"/>
    </row>
    <row r="186" spans="1:8">
      <c r="A186" s="79"/>
      <c r="B186" s="203"/>
      <c r="C186" s="203"/>
      <c r="D186" s="203"/>
      <c r="E186" s="203"/>
      <c r="F186" s="203"/>
      <c r="G186" s="203"/>
      <c r="H186" s="203"/>
    </row>
    <row r="187" spans="1:8">
      <c r="A187" s="79"/>
      <c r="B187" s="203"/>
      <c r="C187" s="203"/>
      <c r="D187" s="203"/>
      <c r="E187" s="203"/>
      <c r="F187" s="203"/>
      <c r="G187" s="203"/>
      <c r="H187" s="203"/>
    </row>
    <row r="188" spans="1:8">
      <c r="A188" s="79"/>
      <c r="B188" s="203"/>
      <c r="C188" s="203"/>
      <c r="D188" s="203"/>
      <c r="E188" s="203"/>
      <c r="F188" s="203"/>
      <c r="G188" s="203"/>
      <c r="H188" s="203"/>
    </row>
    <row r="189" spans="1:8">
      <c r="A189" s="79"/>
      <c r="B189" s="203"/>
      <c r="C189" s="203"/>
      <c r="D189" s="203"/>
      <c r="E189" s="203"/>
      <c r="F189" s="203"/>
      <c r="G189" s="203"/>
      <c r="H189" s="203"/>
    </row>
    <row r="190" spans="1:8">
      <c r="A190" s="79"/>
      <c r="B190" s="203"/>
      <c r="C190" s="203"/>
      <c r="D190" s="203"/>
      <c r="E190" s="203"/>
      <c r="F190" s="203"/>
      <c r="G190" s="203"/>
      <c r="H190" s="203"/>
    </row>
    <row r="191" spans="1:8">
      <c r="A191" s="79"/>
      <c r="B191" s="203"/>
      <c r="C191" s="203"/>
      <c r="D191" s="203"/>
      <c r="E191" s="203"/>
      <c r="F191" s="203"/>
      <c r="G191" s="203"/>
      <c r="H191" s="203"/>
    </row>
    <row r="192" spans="1:8">
      <c r="A192" s="79"/>
      <c r="B192" s="203"/>
      <c r="C192" s="203"/>
      <c r="D192" s="203"/>
      <c r="E192" s="203"/>
      <c r="F192" s="203"/>
      <c r="G192" s="203"/>
      <c r="H192" s="203"/>
    </row>
    <row r="193" spans="1:8">
      <c r="A193" s="79"/>
      <c r="B193" s="203"/>
      <c r="C193" s="203"/>
      <c r="D193" s="203"/>
      <c r="E193" s="203"/>
      <c r="F193" s="203"/>
      <c r="G193" s="203"/>
      <c r="H193" s="203"/>
    </row>
    <row r="194" spans="1:8">
      <c r="A194" s="79"/>
      <c r="B194" s="203"/>
      <c r="C194" s="203"/>
      <c r="D194" s="203"/>
      <c r="E194" s="203"/>
      <c r="F194" s="203"/>
      <c r="G194" s="203"/>
      <c r="H194" s="203"/>
    </row>
    <row r="195" spans="1:8">
      <c r="A195" s="79"/>
      <c r="B195" s="203"/>
      <c r="C195" s="203"/>
      <c r="D195" s="203"/>
      <c r="E195" s="203"/>
      <c r="F195" s="203"/>
      <c r="G195" s="203"/>
      <c r="H195" s="203"/>
    </row>
    <row r="196" spans="1:8">
      <c r="A196" s="79"/>
      <c r="B196" s="203"/>
      <c r="C196" s="203"/>
      <c r="D196" s="203"/>
      <c r="E196" s="203"/>
      <c r="F196" s="203"/>
      <c r="G196" s="203"/>
      <c r="H196" s="203"/>
    </row>
    <row r="197" spans="1:8">
      <c r="A197" s="79"/>
      <c r="B197" s="203"/>
      <c r="C197" s="203"/>
      <c r="D197" s="203"/>
      <c r="E197" s="203"/>
      <c r="F197" s="203"/>
      <c r="G197" s="203"/>
      <c r="H197" s="203"/>
    </row>
    <row r="198" spans="1:8">
      <c r="A198" s="79"/>
      <c r="B198" s="203"/>
      <c r="C198" s="203"/>
      <c r="D198" s="203"/>
      <c r="E198" s="203"/>
      <c r="F198" s="203"/>
      <c r="G198" s="203"/>
      <c r="H198" s="203"/>
    </row>
    <row r="199" spans="1:8">
      <c r="A199" s="79"/>
      <c r="B199" s="203"/>
      <c r="C199" s="203"/>
      <c r="D199" s="203"/>
      <c r="E199" s="203"/>
      <c r="F199" s="203"/>
      <c r="G199" s="203"/>
      <c r="H199" s="203"/>
    </row>
    <row r="200" spans="1:8">
      <c r="A200" s="79"/>
      <c r="B200" s="203"/>
      <c r="C200" s="203"/>
      <c r="D200" s="203"/>
      <c r="E200" s="203"/>
      <c r="F200" s="203"/>
      <c r="G200" s="203"/>
      <c r="H200" s="203"/>
    </row>
    <row r="201" spans="1:8">
      <c r="A201" s="79"/>
      <c r="B201" s="203"/>
      <c r="C201" s="203"/>
      <c r="D201" s="203"/>
      <c r="E201" s="203"/>
      <c r="F201" s="203"/>
      <c r="G201" s="203"/>
      <c r="H201" s="203"/>
    </row>
    <row r="202" spans="1:8">
      <c r="A202" s="79"/>
      <c r="B202" s="203"/>
      <c r="C202" s="203"/>
      <c r="D202" s="203"/>
      <c r="E202" s="203"/>
      <c r="F202" s="203"/>
      <c r="G202" s="203"/>
      <c r="H202" s="203"/>
    </row>
    <row r="203" spans="1:8">
      <c r="A203" s="79"/>
      <c r="B203" s="203"/>
      <c r="C203" s="203"/>
      <c r="D203" s="203"/>
      <c r="E203" s="203"/>
      <c r="F203" s="203"/>
      <c r="G203" s="203"/>
      <c r="H203" s="203"/>
    </row>
    <row r="204" spans="1:8">
      <c r="A204" s="79"/>
      <c r="B204" s="203"/>
      <c r="C204" s="203"/>
      <c r="D204" s="203"/>
      <c r="E204" s="203"/>
      <c r="F204" s="203"/>
      <c r="G204" s="203"/>
      <c r="H204" s="203"/>
    </row>
    <row r="205" spans="1:8">
      <c r="A205" s="79"/>
      <c r="B205" s="203"/>
      <c r="C205" s="203"/>
      <c r="D205" s="203"/>
      <c r="E205" s="203"/>
      <c r="F205" s="203"/>
      <c r="G205" s="203"/>
      <c r="H205" s="203"/>
    </row>
    <row r="206" spans="1:8">
      <c r="A206" s="79"/>
      <c r="B206" s="203"/>
      <c r="C206" s="203"/>
      <c r="D206" s="203"/>
      <c r="E206" s="203"/>
      <c r="F206" s="203"/>
      <c r="G206" s="203"/>
      <c r="H206" s="203"/>
    </row>
    <row r="207" spans="1:8">
      <c r="A207" s="79"/>
      <c r="B207" s="203"/>
      <c r="C207" s="203"/>
      <c r="D207" s="203"/>
      <c r="E207" s="203"/>
      <c r="F207" s="203"/>
      <c r="G207" s="203"/>
      <c r="H207" s="203"/>
    </row>
    <row r="208" spans="1:8">
      <c r="A208" s="79"/>
      <c r="B208" s="203"/>
      <c r="C208" s="203"/>
      <c r="D208" s="203"/>
      <c r="E208" s="203"/>
      <c r="F208" s="203"/>
      <c r="G208" s="203"/>
      <c r="H208" s="203"/>
    </row>
    <row r="209" spans="1:8">
      <c r="A209" s="79"/>
      <c r="B209" s="203"/>
      <c r="C209" s="203"/>
      <c r="D209" s="203"/>
      <c r="E209" s="203"/>
      <c r="F209" s="203"/>
      <c r="G209" s="203"/>
      <c r="H209" s="203"/>
    </row>
    <row r="210" spans="1:8">
      <c r="A210" s="79"/>
      <c r="B210" s="203"/>
      <c r="C210" s="203"/>
      <c r="D210" s="203"/>
      <c r="E210" s="203"/>
      <c r="F210" s="203"/>
      <c r="G210" s="203"/>
      <c r="H210" s="203"/>
    </row>
    <row r="211" spans="1:8">
      <c r="A211" s="79"/>
      <c r="B211" s="203"/>
      <c r="C211" s="203"/>
      <c r="D211" s="203"/>
      <c r="E211" s="203"/>
      <c r="F211" s="203"/>
      <c r="G211" s="203"/>
      <c r="H211" s="203"/>
    </row>
    <row r="212" spans="1:8">
      <c r="A212" s="79"/>
      <c r="B212" s="203"/>
      <c r="C212" s="203"/>
      <c r="D212" s="203"/>
      <c r="E212" s="203"/>
      <c r="F212" s="203"/>
      <c r="G212" s="203"/>
      <c r="H212" s="203"/>
    </row>
    <row r="213" spans="1:8">
      <c r="A213" s="79"/>
      <c r="B213" s="203"/>
      <c r="C213" s="203"/>
      <c r="D213" s="203"/>
      <c r="E213" s="203"/>
      <c r="F213" s="203"/>
      <c r="G213" s="203"/>
      <c r="H213" s="203"/>
    </row>
    <row r="214" spans="1:8">
      <c r="A214" s="79"/>
      <c r="B214" s="203"/>
      <c r="C214" s="203"/>
      <c r="D214" s="203"/>
      <c r="E214" s="203"/>
      <c r="F214" s="203"/>
      <c r="G214" s="203"/>
      <c r="H214" s="203"/>
    </row>
    <row r="215" spans="1:8">
      <c r="A215" s="79"/>
      <c r="B215" s="203"/>
      <c r="C215" s="203"/>
      <c r="D215" s="203"/>
      <c r="E215" s="203"/>
      <c r="F215" s="203"/>
      <c r="G215" s="203"/>
      <c r="H215" s="203"/>
    </row>
    <row r="216" spans="1:8">
      <c r="A216" s="79"/>
      <c r="B216" s="203"/>
      <c r="C216" s="203"/>
      <c r="D216" s="203"/>
      <c r="E216" s="203"/>
      <c r="F216" s="203"/>
      <c r="G216" s="203"/>
      <c r="H216" s="203"/>
    </row>
    <row r="217" spans="1:8">
      <c r="A217" s="79"/>
      <c r="B217" s="203"/>
      <c r="C217" s="203"/>
      <c r="D217" s="203"/>
      <c r="E217" s="203"/>
      <c r="F217" s="203"/>
      <c r="G217" s="203"/>
      <c r="H217" s="203"/>
    </row>
    <row r="218" spans="1:8">
      <c r="A218" s="79"/>
      <c r="B218" s="203"/>
      <c r="C218" s="203"/>
      <c r="D218" s="203"/>
      <c r="E218" s="203"/>
      <c r="F218" s="203"/>
      <c r="G218" s="203"/>
      <c r="H218" s="203"/>
    </row>
    <row r="219" spans="1:8">
      <c r="A219" s="79"/>
      <c r="B219" s="203"/>
      <c r="C219" s="203"/>
      <c r="D219" s="203"/>
      <c r="E219" s="203"/>
      <c r="F219" s="203"/>
      <c r="G219" s="203"/>
      <c r="H219" s="203"/>
    </row>
    <row r="220" spans="1:8">
      <c r="A220" s="79"/>
      <c r="B220" s="203"/>
      <c r="C220" s="203"/>
      <c r="D220" s="203"/>
      <c r="E220" s="203"/>
      <c r="F220" s="203"/>
      <c r="G220" s="203"/>
      <c r="H220" s="203"/>
    </row>
    <row r="221" spans="1:8">
      <c r="A221" s="79"/>
      <c r="B221" s="203"/>
      <c r="C221" s="203"/>
      <c r="D221" s="203"/>
      <c r="E221" s="203"/>
      <c r="F221" s="203"/>
      <c r="G221" s="203"/>
      <c r="H221" s="203"/>
    </row>
    <row r="222" spans="1:8">
      <c r="A222" s="79"/>
      <c r="B222" s="203"/>
      <c r="C222" s="203"/>
      <c r="D222" s="203"/>
      <c r="E222" s="203"/>
      <c r="F222" s="203"/>
      <c r="G222" s="203"/>
      <c r="H222" s="203"/>
    </row>
    <row r="223" spans="1:8">
      <c r="A223" s="79"/>
      <c r="B223" s="203"/>
      <c r="C223" s="203"/>
      <c r="D223" s="203"/>
      <c r="E223" s="203"/>
      <c r="F223" s="203"/>
      <c r="G223" s="203"/>
      <c r="H223" s="203"/>
    </row>
    <row r="224" spans="1:8">
      <c r="A224" s="79"/>
      <c r="B224" s="203"/>
      <c r="C224" s="203"/>
      <c r="D224" s="203"/>
      <c r="E224" s="203"/>
      <c r="F224" s="203"/>
      <c r="G224" s="203"/>
      <c r="H224" s="203"/>
    </row>
    <row r="225" spans="1:8">
      <c r="A225" s="79"/>
      <c r="B225" s="203"/>
      <c r="C225" s="203"/>
      <c r="D225" s="203"/>
      <c r="E225" s="203"/>
      <c r="F225" s="203"/>
      <c r="G225" s="203"/>
      <c r="H225" s="203"/>
    </row>
    <row r="226" spans="1:8">
      <c r="A226" s="79"/>
      <c r="B226" s="203"/>
      <c r="C226" s="203"/>
      <c r="D226" s="203"/>
      <c r="E226" s="203"/>
      <c r="F226" s="203"/>
      <c r="G226" s="203"/>
      <c r="H226" s="203"/>
    </row>
    <row r="227" spans="1:8">
      <c r="A227" s="79"/>
      <c r="B227" s="203"/>
      <c r="C227" s="203"/>
      <c r="D227" s="203"/>
      <c r="E227" s="203"/>
      <c r="F227" s="203"/>
      <c r="G227" s="203"/>
      <c r="H227" s="203"/>
    </row>
    <row r="228" spans="1:8">
      <c r="A228" s="79"/>
      <c r="B228" s="203"/>
      <c r="C228" s="203"/>
      <c r="D228" s="203"/>
      <c r="E228" s="203"/>
      <c r="F228" s="203"/>
      <c r="G228" s="203"/>
      <c r="H228" s="203"/>
    </row>
    <row r="229" spans="1:8">
      <c r="A229" s="79"/>
      <c r="B229" s="203"/>
      <c r="C229" s="203"/>
      <c r="D229" s="203"/>
      <c r="E229" s="203"/>
      <c r="F229" s="203"/>
      <c r="G229" s="203"/>
      <c r="H229" s="203"/>
    </row>
    <row r="230" spans="1:8">
      <c r="A230" s="79"/>
      <c r="B230" s="203"/>
      <c r="C230" s="203"/>
      <c r="D230" s="203"/>
      <c r="E230" s="203"/>
      <c r="F230" s="203"/>
      <c r="G230" s="203"/>
      <c r="H230" s="203"/>
    </row>
    <row r="231" spans="1:8">
      <c r="A231" s="79"/>
      <c r="B231" s="203"/>
      <c r="C231" s="203"/>
      <c r="D231" s="203"/>
      <c r="E231" s="203"/>
      <c r="F231" s="203"/>
      <c r="G231" s="203"/>
      <c r="H231" s="203"/>
    </row>
    <row r="232" spans="1:8">
      <c r="A232" s="79"/>
      <c r="B232" s="203"/>
      <c r="C232" s="203"/>
      <c r="D232" s="203"/>
      <c r="E232" s="203"/>
      <c r="F232" s="203"/>
      <c r="G232" s="203"/>
      <c r="H232" s="203"/>
    </row>
    <row r="233" spans="1:8">
      <c r="A233" s="79"/>
      <c r="B233" s="203"/>
      <c r="C233" s="203"/>
      <c r="D233" s="203"/>
      <c r="E233" s="203"/>
      <c r="F233" s="203"/>
      <c r="G233" s="203"/>
      <c r="H233" s="203"/>
    </row>
    <row r="234" spans="1:8">
      <c r="A234" s="79"/>
      <c r="B234" s="203"/>
      <c r="C234" s="203"/>
      <c r="D234" s="203"/>
      <c r="E234" s="203"/>
      <c r="F234" s="203"/>
      <c r="G234" s="203"/>
      <c r="H234" s="203"/>
    </row>
    <row r="235" spans="1:8">
      <c r="A235" s="79"/>
      <c r="B235" s="203"/>
      <c r="C235" s="203"/>
      <c r="D235" s="203"/>
      <c r="E235" s="203"/>
      <c r="F235" s="203"/>
      <c r="G235" s="203"/>
      <c r="H235" s="203"/>
    </row>
    <row r="236" spans="1:8">
      <c r="A236" s="79"/>
      <c r="B236" s="203"/>
      <c r="C236" s="203"/>
      <c r="D236" s="203"/>
      <c r="E236" s="203"/>
      <c r="F236" s="203"/>
      <c r="G236" s="203"/>
      <c r="H236" s="203"/>
    </row>
    <row r="237" spans="1:8">
      <c r="A237" s="79"/>
      <c r="B237" s="203"/>
      <c r="C237" s="203"/>
      <c r="D237" s="203"/>
      <c r="E237" s="203"/>
      <c r="F237" s="203"/>
      <c r="G237" s="203"/>
      <c r="H237" s="203"/>
    </row>
    <row r="238" spans="1:8">
      <c r="A238" s="79"/>
      <c r="B238" s="203"/>
      <c r="C238" s="203"/>
      <c r="D238" s="203"/>
      <c r="E238" s="203"/>
      <c r="F238" s="203"/>
      <c r="G238" s="203"/>
      <c r="H238" s="203"/>
    </row>
    <row r="239" spans="1:8">
      <c r="A239" s="79"/>
      <c r="B239" s="203"/>
      <c r="C239" s="203"/>
      <c r="D239" s="203"/>
      <c r="E239" s="203"/>
      <c r="F239" s="203"/>
      <c r="G239" s="203"/>
      <c r="H239" s="203"/>
    </row>
    <row r="240" spans="1:8">
      <c r="A240" s="79"/>
      <c r="B240" s="203"/>
      <c r="C240" s="203"/>
      <c r="D240" s="203"/>
      <c r="E240" s="203"/>
      <c r="F240" s="203"/>
      <c r="G240" s="203"/>
      <c r="H240" s="203"/>
    </row>
    <row r="241" spans="1:8">
      <c r="A241" s="79"/>
      <c r="B241" s="203"/>
      <c r="C241" s="203"/>
      <c r="D241" s="203"/>
      <c r="E241" s="203"/>
      <c r="F241" s="203"/>
      <c r="G241" s="203"/>
      <c r="H241" s="203"/>
    </row>
    <row r="242" spans="1:8">
      <c r="A242" s="79"/>
      <c r="B242" s="203"/>
      <c r="C242" s="203"/>
      <c r="D242" s="203"/>
      <c r="E242" s="203"/>
      <c r="F242" s="203"/>
      <c r="G242" s="203"/>
      <c r="H242" s="203"/>
    </row>
    <row r="243" spans="1:8">
      <c r="A243" s="79"/>
      <c r="B243" s="203"/>
      <c r="C243" s="203"/>
      <c r="D243" s="203"/>
      <c r="E243" s="203"/>
      <c r="F243" s="203"/>
      <c r="G243" s="203"/>
      <c r="H243" s="203"/>
    </row>
    <row r="244" spans="1:8">
      <c r="A244" s="79"/>
      <c r="B244" s="203"/>
      <c r="C244" s="203"/>
      <c r="D244" s="203"/>
      <c r="E244" s="203"/>
      <c r="F244" s="203"/>
      <c r="G244" s="203"/>
      <c r="H244" s="203"/>
    </row>
    <row r="245" spans="1:8">
      <c r="A245" s="79"/>
      <c r="B245" s="203"/>
      <c r="C245" s="203"/>
      <c r="D245" s="203"/>
      <c r="E245" s="203"/>
      <c r="F245" s="203"/>
      <c r="G245" s="203"/>
      <c r="H245" s="203"/>
    </row>
    <row r="246" spans="1:8">
      <c r="A246" s="79"/>
      <c r="B246" s="203"/>
      <c r="C246" s="203"/>
      <c r="D246" s="203"/>
      <c r="E246" s="203"/>
      <c r="F246" s="203"/>
      <c r="G246" s="203"/>
      <c r="H246" s="203"/>
    </row>
    <row r="247" spans="1:8">
      <c r="A247" s="79"/>
      <c r="B247" s="203"/>
      <c r="C247" s="203"/>
      <c r="D247" s="203"/>
      <c r="E247" s="203"/>
      <c r="F247" s="203"/>
      <c r="G247" s="203"/>
      <c r="H247" s="203"/>
    </row>
    <row r="248" spans="1:8">
      <c r="A248" s="79"/>
      <c r="B248" s="203"/>
      <c r="C248" s="203"/>
      <c r="D248" s="203"/>
      <c r="E248" s="203"/>
      <c r="F248" s="203"/>
      <c r="G248" s="203"/>
      <c r="H248" s="203"/>
    </row>
    <row r="249" spans="1:8">
      <c r="A249" s="79"/>
      <c r="B249" s="203"/>
      <c r="C249" s="203"/>
      <c r="D249" s="203"/>
      <c r="E249" s="203"/>
      <c r="F249" s="203"/>
      <c r="G249" s="203"/>
      <c r="H249" s="203"/>
    </row>
    <row r="250" spans="1:8">
      <c r="A250" s="79"/>
      <c r="B250" s="203"/>
      <c r="C250" s="203"/>
      <c r="D250" s="203"/>
      <c r="E250" s="203"/>
      <c r="F250" s="203"/>
      <c r="G250" s="203"/>
      <c r="H250" s="203"/>
    </row>
    <row r="251" spans="1:8">
      <c r="A251" s="79"/>
      <c r="B251" s="203"/>
      <c r="C251" s="203"/>
      <c r="D251" s="203"/>
      <c r="E251" s="203"/>
      <c r="F251" s="203"/>
      <c r="G251" s="203"/>
      <c r="H251" s="203"/>
    </row>
    <row r="252" spans="1:8">
      <c r="A252" s="79"/>
      <c r="B252" s="203"/>
      <c r="C252" s="203"/>
      <c r="D252" s="203"/>
      <c r="E252" s="203"/>
      <c r="F252" s="203"/>
      <c r="G252" s="203"/>
      <c r="H252" s="203"/>
    </row>
    <row r="253" spans="1:8">
      <c r="A253" s="79"/>
      <c r="B253" s="203"/>
      <c r="C253" s="203"/>
      <c r="D253" s="203"/>
      <c r="E253" s="203"/>
      <c r="F253" s="203"/>
      <c r="G253" s="203"/>
      <c r="H253" s="203"/>
    </row>
    <row r="254" spans="1:8">
      <c r="A254" s="79"/>
      <c r="B254" s="203"/>
      <c r="C254" s="203"/>
      <c r="D254" s="203"/>
      <c r="E254" s="203"/>
      <c r="F254" s="203"/>
      <c r="G254" s="203"/>
      <c r="H254" s="203"/>
    </row>
    <row r="255" spans="1:8">
      <c r="A255" s="79"/>
      <c r="B255" s="203"/>
      <c r="C255" s="203"/>
      <c r="D255" s="203"/>
      <c r="E255" s="203"/>
      <c r="F255" s="203"/>
      <c r="G255" s="203"/>
      <c r="H255" s="203"/>
    </row>
    <row r="256" spans="1:8">
      <c r="A256" s="79"/>
      <c r="B256" s="203"/>
      <c r="C256" s="203"/>
      <c r="D256" s="203"/>
      <c r="E256" s="203"/>
      <c r="F256" s="203"/>
      <c r="G256" s="203"/>
      <c r="H256" s="203"/>
    </row>
    <row r="257" spans="1:8">
      <c r="A257" s="79"/>
      <c r="B257" s="203"/>
      <c r="C257" s="203"/>
      <c r="D257" s="203"/>
      <c r="E257" s="203"/>
      <c r="F257" s="203"/>
      <c r="G257" s="203"/>
      <c r="H257" s="203"/>
    </row>
    <row r="258" spans="1:8">
      <c r="A258" s="79"/>
      <c r="B258" s="203"/>
      <c r="C258" s="203"/>
      <c r="D258" s="203"/>
      <c r="E258" s="203"/>
      <c r="F258" s="203"/>
      <c r="G258" s="203"/>
      <c r="H258" s="203"/>
    </row>
    <row r="259" spans="1:8">
      <c r="A259" s="79"/>
      <c r="B259" s="203"/>
      <c r="C259" s="203"/>
      <c r="D259" s="203"/>
      <c r="E259" s="203"/>
      <c r="F259" s="203"/>
      <c r="G259" s="203"/>
      <c r="H259" s="203"/>
    </row>
    <row r="260" spans="1:8">
      <c r="A260" s="79"/>
      <c r="B260" s="203"/>
      <c r="C260" s="203"/>
      <c r="D260" s="203"/>
      <c r="E260" s="203"/>
      <c r="F260" s="203"/>
      <c r="G260" s="203"/>
      <c r="H260" s="203"/>
    </row>
    <row r="261" spans="1:8">
      <c r="A261" s="79"/>
      <c r="B261" s="203"/>
      <c r="C261" s="203"/>
      <c r="D261" s="203"/>
      <c r="E261" s="203"/>
      <c r="F261" s="203"/>
      <c r="G261" s="203"/>
      <c r="H261" s="203"/>
    </row>
    <row r="262" spans="1:8">
      <c r="A262" s="79"/>
      <c r="B262" s="203"/>
      <c r="C262" s="203"/>
      <c r="D262" s="203"/>
      <c r="E262" s="203"/>
      <c r="F262" s="203"/>
      <c r="G262" s="203"/>
      <c r="H262" s="203"/>
    </row>
    <row r="263" spans="1:8">
      <c r="A263" s="79"/>
      <c r="B263" s="203"/>
      <c r="C263" s="203"/>
      <c r="D263" s="203"/>
      <c r="E263" s="203"/>
      <c r="F263" s="203"/>
      <c r="G263" s="203"/>
      <c r="H263" s="203"/>
    </row>
    <row r="264" spans="1:8">
      <c r="A264" s="79"/>
      <c r="B264" s="203"/>
      <c r="C264" s="203"/>
      <c r="D264" s="203"/>
      <c r="E264" s="203"/>
      <c r="F264" s="203"/>
      <c r="G264" s="203"/>
      <c r="H264" s="203"/>
    </row>
    <row r="265" spans="1:8">
      <c r="A265" s="79"/>
      <c r="B265" s="203"/>
      <c r="C265" s="203"/>
      <c r="D265" s="203"/>
      <c r="E265" s="203"/>
      <c r="F265" s="203"/>
      <c r="G265" s="203"/>
      <c r="H265" s="203"/>
    </row>
    <row r="266" spans="1:8">
      <c r="A266" s="79"/>
      <c r="B266" s="203"/>
      <c r="C266" s="203"/>
      <c r="D266" s="203"/>
      <c r="E266" s="203"/>
      <c r="F266" s="203"/>
      <c r="G266" s="203"/>
      <c r="H266" s="203"/>
    </row>
    <row r="267" spans="1:8">
      <c r="A267" s="79"/>
      <c r="B267" s="203"/>
      <c r="C267" s="203"/>
      <c r="D267" s="203"/>
      <c r="E267" s="203"/>
      <c r="F267" s="203"/>
      <c r="G267" s="203"/>
      <c r="H267" s="203"/>
    </row>
    <row r="268" spans="1:8">
      <c r="A268" s="79"/>
      <c r="B268" s="203"/>
      <c r="C268" s="203"/>
      <c r="D268" s="203"/>
      <c r="E268" s="203"/>
      <c r="F268" s="203"/>
      <c r="G268" s="203"/>
      <c r="H268" s="203"/>
    </row>
    <row r="269" spans="1:8">
      <c r="A269" s="79"/>
      <c r="B269" s="203"/>
      <c r="C269" s="203"/>
      <c r="D269" s="203"/>
      <c r="E269" s="203"/>
      <c r="F269" s="203"/>
      <c r="G269" s="203"/>
      <c r="H269" s="203"/>
    </row>
    <row r="270" spans="1:8">
      <c r="A270" s="79"/>
      <c r="B270" s="203"/>
      <c r="C270" s="203"/>
      <c r="D270" s="203"/>
      <c r="E270" s="203"/>
      <c r="F270" s="203"/>
      <c r="G270" s="203"/>
      <c r="H270" s="203"/>
    </row>
    <row r="271" spans="1:8">
      <c r="A271" s="79"/>
      <c r="B271" s="203"/>
      <c r="C271" s="203"/>
      <c r="D271" s="203"/>
      <c r="E271" s="203"/>
      <c r="F271" s="203"/>
      <c r="G271" s="203"/>
      <c r="H271" s="203"/>
    </row>
    <row r="272" spans="1:8">
      <c r="A272" s="79"/>
      <c r="B272" s="203"/>
      <c r="C272" s="203"/>
      <c r="D272" s="203"/>
      <c r="E272" s="203"/>
      <c r="F272" s="203"/>
      <c r="G272" s="203"/>
      <c r="H272" s="203"/>
    </row>
    <row r="273" spans="1:8">
      <c r="A273" s="79"/>
      <c r="B273" s="203"/>
      <c r="C273" s="203"/>
      <c r="D273" s="203"/>
      <c r="E273" s="203"/>
      <c r="F273" s="203"/>
      <c r="G273" s="203"/>
      <c r="H273" s="203"/>
    </row>
    <row r="274" spans="1:8">
      <c r="A274" s="79"/>
      <c r="B274" s="203"/>
      <c r="C274" s="203"/>
      <c r="D274" s="203"/>
      <c r="E274" s="203"/>
      <c r="F274" s="203"/>
      <c r="G274" s="203"/>
      <c r="H274" s="203"/>
    </row>
    <row r="275" spans="1:8">
      <c r="A275" s="79"/>
      <c r="B275" s="203"/>
      <c r="C275" s="203"/>
      <c r="D275" s="203"/>
      <c r="E275" s="203"/>
      <c r="F275" s="203"/>
      <c r="G275" s="203"/>
      <c r="H275" s="203"/>
    </row>
    <row r="276" spans="1:8">
      <c r="A276" s="79"/>
      <c r="B276" s="203"/>
      <c r="C276" s="203"/>
      <c r="D276" s="203"/>
      <c r="E276" s="203"/>
      <c r="F276" s="203"/>
      <c r="G276" s="203"/>
      <c r="H276" s="203"/>
    </row>
    <row r="277" spans="1:8">
      <c r="A277" s="79"/>
      <c r="B277" s="203"/>
      <c r="C277" s="203"/>
      <c r="D277" s="203"/>
      <c r="E277" s="203"/>
      <c r="F277" s="203"/>
      <c r="G277" s="203"/>
      <c r="H277" s="203"/>
    </row>
    <row r="278" spans="1:8">
      <c r="A278" s="79"/>
      <c r="B278" s="203"/>
      <c r="C278" s="203"/>
      <c r="D278" s="203"/>
      <c r="E278" s="203"/>
      <c r="F278" s="203"/>
      <c r="G278" s="203"/>
      <c r="H278" s="203"/>
    </row>
    <row r="279" spans="1:8">
      <c r="A279" s="79"/>
      <c r="B279" s="203"/>
      <c r="C279" s="203"/>
      <c r="D279" s="203"/>
      <c r="E279" s="203"/>
      <c r="F279" s="203"/>
      <c r="G279" s="203"/>
      <c r="H279" s="203"/>
    </row>
    <row r="280" spans="1:8">
      <c r="A280" s="79"/>
      <c r="B280" s="203"/>
      <c r="C280" s="203"/>
      <c r="D280" s="203"/>
      <c r="E280" s="203"/>
      <c r="F280" s="203"/>
      <c r="G280" s="203"/>
      <c r="H280" s="203"/>
    </row>
    <row r="281" spans="1:8">
      <c r="A281" s="79"/>
      <c r="B281" s="203"/>
      <c r="C281" s="203"/>
      <c r="D281" s="203"/>
      <c r="E281" s="203"/>
      <c r="F281" s="203"/>
      <c r="G281" s="203"/>
      <c r="H281" s="203"/>
    </row>
    <row r="282" spans="1:8">
      <c r="A282" s="79"/>
      <c r="B282" s="203"/>
      <c r="C282" s="203"/>
      <c r="D282" s="203"/>
      <c r="E282" s="203"/>
      <c r="F282" s="203"/>
      <c r="G282" s="203"/>
      <c r="H282" s="203"/>
    </row>
    <row r="283" spans="1:8">
      <c r="A283" s="79"/>
      <c r="B283" s="203"/>
      <c r="C283" s="203"/>
      <c r="D283" s="203"/>
      <c r="E283" s="203"/>
      <c r="F283" s="203"/>
      <c r="G283" s="203"/>
      <c r="H283" s="203"/>
    </row>
    <row r="284" spans="1:8">
      <c r="A284" s="79"/>
      <c r="B284" s="203"/>
      <c r="C284" s="203"/>
      <c r="D284" s="203"/>
      <c r="E284" s="203"/>
      <c r="F284" s="203"/>
      <c r="G284" s="203"/>
      <c r="H284" s="203"/>
    </row>
    <row r="285" spans="1:8">
      <c r="A285" s="79"/>
      <c r="B285" s="203"/>
      <c r="C285" s="203"/>
      <c r="D285" s="203"/>
      <c r="E285" s="203"/>
      <c r="F285" s="203"/>
      <c r="G285" s="203"/>
      <c r="H285" s="203"/>
    </row>
    <row r="286" spans="1:8">
      <c r="A286" s="79"/>
      <c r="B286" s="203"/>
      <c r="C286" s="203"/>
      <c r="D286" s="203"/>
      <c r="E286" s="203"/>
      <c r="F286" s="203"/>
      <c r="G286" s="203"/>
      <c r="H286" s="203"/>
    </row>
    <row r="287" spans="1:8">
      <c r="A287" s="79"/>
      <c r="B287" s="203"/>
      <c r="C287" s="203"/>
      <c r="D287" s="203"/>
      <c r="E287" s="203"/>
      <c r="F287" s="203"/>
      <c r="G287" s="203"/>
      <c r="H287" s="203"/>
    </row>
    <row r="288" spans="1:8">
      <c r="A288" s="79"/>
      <c r="B288" s="203"/>
      <c r="C288" s="203"/>
      <c r="D288" s="203"/>
      <c r="E288" s="203"/>
      <c r="F288" s="203"/>
      <c r="G288" s="203"/>
      <c r="H288" s="203"/>
    </row>
    <row r="289" spans="1:8">
      <c r="A289" s="79"/>
      <c r="B289" s="203"/>
      <c r="C289" s="203"/>
      <c r="D289" s="203"/>
      <c r="E289" s="203"/>
      <c r="F289" s="203"/>
      <c r="G289" s="203"/>
      <c r="H289" s="203"/>
    </row>
    <row r="290" spans="1:8">
      <c r="A290" s="79"/>
      <c r="B290" s="203"/>
      <c r="C290" s="203"/>
      <c r="D290" s="203"/>
      <c r="E290" s="203"/>
      <c r="F290" s="203"/>
      <c r="G290" s="203"/>
      <c r="H290" s="203"/>
    </row>
    <row r="291" spans="1:8">
      <c r="A291" s="79"/>
      <c r="B291" s="203"/>
      <c r="C291" s="203"/>
      <c r="D291" s="203"/>
      <c r="E291" s="203"/>
      <c r="F291" s="203"/>
      <c r="G291" s="203"/>
      <c r="H291" s="203"/>
    </row>
    <row r="292" spans="1:8">
      <c r="A292" s="79"/>
      <c r="B292" s="203"/>
      <c r="C292" s="203"/>
      <c r="D292" s="203"/>
      <c r="E292" s="203"/>
      <c r="F292" s="203"/>
      <c r="G292" s="203"/>
      <c r="H292" s="203"/>
    </row>
    <row r="293" spans="1:8">
      <c r="A293" s="79"/>
      <c r="B293" s="203"/>
      <c r="C293" s="203"/>
      <c r="D293" s="203"/>
      <c r="E293" s="203"/>
      <c r="F293" s="203"/>
      <c r="G293" s="203"/>
      <c r="H293" s="203"/>
    </row>
    <row r="294" spans="1:8">
      <c r="A294" s="79"/>
      <c r="B294" s="203"/>
      <c r="C294" s="203"/>
      <c r="D294" s="203"/>
      <c r="E294" s="203"/>
      <c r="F294" s="203"/>
      <c r="G294" s="203"/>
      <c r="H294" s="203"/>
    </row>
    <row r="295" spans="1:8">
      <c r="A295" s="79"/>
      <c r="B295" s="203"/>
      <c r="C295" s="203"/>
      <c r="D295" s="203"/>
      <c r="E295" s="203"/>
      <c r="F295" s="203"/>
      <c r="G295" s="203"/>
      <c r="H295" s="203"/>
    </row>
    <row r="296" spans="1:8">
      <c r="A296" s="79"/>
      <c r="B296" s="203"/>
      <c r="C296" s="203"/>
      <c r="D296" s="203"/>
      <c r="E296" s="203"/>
      <c r="F296" s="203"/>
      <c r="G296" s="203"/>
      <c r="H296" s="203"/>
    </row>
    <row r="297" spans="1:8">
      <c r="A297" s="79"/>
      <c r="B297" s="203"/>
      <c r="C297" s="203"/>
      <c r="D297" s="203"/>
      <c r="E297" s="203"/>
      <c r="F297" s="203"/>
      <c r="G297" s="203"/>
      <c r="H297" s="203"/>
    </row>
    <row r="298" spans="1:8">
      <c r="A298" s="79"/>
      <c r="B298" s="203"/>
      <c r="C298" s="203"/>
      <c r="D298" s="203"/>
      <c r="E298" s="203"/>
      <c r="F298" s="203"/>
      <c r="G298" s="203"/>
      <c r="H298" s="203"/>
    </row>
    <row r="299" spans="1:8">
      <c r="A299" s="79"/>
      <c r="B299" s="203"/>
      <c r="C299" s="203"/>
      <c r="D299" s="203"/>
      <c r="E299" s="203"/>
      <c r="F299" s="203"/>
      <c r="G299" s="203"/>
      <c r="H299" s="203"/>
    </row>
    <row r="300" spans="1:8">
      <c r="A300" s="79"/>
      <c r="B300" s="203"/>
      <c r="C300" s="203"/>
      <c r="D300" s="203"/>
      <c r="E300" s="203"/>
      <c r="F300" s="203"/>
      <c r="G300" s="203"/>
      <c r="H300" s="203"/>
    </row>
    <row r="301" spans="1:8">
      <c r="A301" s="79"/>
      <c r="B301" s="203"/>
      <c r="C301" s="203"/>
      <c r="D301" s="203"/>
      <c r="E301" s="203"/>
      <c r="F301" s="203"/>
      <c r="G301" s="203"/>
      <c r="H301" s="203"/>
    </row>
    <row r="302" spans="1:8">
      <c r="A302" s="79"/>
      <c r="B302" s="203"/>
      <c r="C302" s="203"/>
      <c r="D302" s="203"/>
      <c r="E302" s="203"/>
      <c r="F302" s="203"/>
      <c r="G302" s="203"/>
      <c r="H302" s="203"/>
    </row>
    <row r="303" spans="1:8">
      <c r="A303" s="79"/>
      <c r="B303" s="203"/>
      <c r="C303" s="203"/>
      <c r="D303" s="203"/>
      <c r="E303" s="203"/>
      <c r="F303" s="203"/>
      <c r="G303" s="203"/>
      <c r="H303" s="203"/>
    </row>
    <row r="304" spans="1:8">
      <c r="A304" s="79"/>
      <c r="B304" s="203"/>
      <c r="C304" s="203"/>
      <c r="D304" s="203"/>
      <c r="E304" s="203"/>
      <c r="F304" s="203"/>
      <c r="G304" s="203"/>
      <c r="H304" s="203"/>
    </row>
    <row r="305" spans="1:8">
      <c r="A305" s="79"/>
      <c r="B305" s="203"/>
      <c r="C305" s="203"/>
      <c r="D305" s="203"/>
      <c r="E305" s="203"/>
      <c r="F305" s="203"/>
      <c r="G305" s="203"/>
      <c r="H305" s="203"/>
    </row>
    <row r="306" spans="1:8">
      <c r="A306" s="79"/>
      <c r="B306" s="203"/>
      <c r="C306" s="203"/>
      <c r="D306" s="203"/>
      <c r="E306" s="203"/>
      <c r="F306" s="203"/>
      <c r="G306" s="203"/>
      <c r="H306" s="203"/>
    </row>
    <row r="307" spans="1:8">
      <c r="A307" s="79"/>
      <c r="B307" s="203"/>
      <c r="C307" s="203"/>
      <c r="D307" s="203"/>
      <c r="E307" s="203"/>
      <c r="F307" s="203"/>
      <c r="G307" s="203"/>
      <c r="H307" s="203"/>
    </row>
    <row r="308" spans="1:8">
      <c r="A308" s="79"/>
      <c r="B308" s="203"/>
      <c r="C308" s="203"/>
      <c r="D308" s="203"/>
      <c r="E308" s="203"/>
      <c r="F308" s="203"/>
      <c r="G308" s="203"/>
      <c r="H308" s="203"/>
    </row>
    <row r="309" spans="1:8">
      <c r="A309" s="79"/>
      <c r="B309" s="203"/>
      <c r="C309" s="203"/>
      <c r="D309" s="203"/>
      <c r="E309" s="203"/>
      <c r="F309" s="203"/>
      <c r="G309" s="203"/>
      <c r="H309" s="203"/>
    </row>
    <row r="310" spans="1:8">
      <c r="A310" s="79"/>
      <c r="B310" s="203"/>
      <c r="C310" s="203"/>
      <c r="D310" s="203"/>
      <c r="E310" s="203"/>
      <c r="F310" s="203"/>
      <c r="G310" s="203"/>
      <c r="H310" s="203"/>
    </row>
    <row r="311" spans="1:8">
      <c r="A311" s="79"/>
      <c r="B311" s="203"/>
      <c r="C311" s="203"/>
      <c r="D311" s="203"/>
      <c r="E311" s="203"/>
      <c r="F311" s="203"/>
      <c r="G311" s="203"/>
      <c r="H311" s="203"/>
    </row>
    <row r="312" spans="1:8">
      <c r="A312" s="79"/>
      <c r="B312" s="203"/>
      <c r="C312" s="203"/>
      <c r="D312" s="203"/>
      <c r="E312" s="203"/>
      <c r="F312" s="203"/>
      <c r="G312" s="203"/>
      <c r="H312" s="203"/>
    </row>
    <row r="313" spans="1:8">
      <c r="A313" s="79"/>
      <c r="B313" s="203"/>
      <c r="C313" s="203"/>
      <c r="D313" s="203"/>
      <c r="E313" s="203"/>
      <c r="F313" s="203"/>
      <c r="G313" s="203"/>
      <c r="H313" s="203"/>
    </row>
    <row r="314" spans="1:8">
      <c r="A314" s="79"/>
      <c r="B314" s="203"/>
      <c r="C314" s="203"/>
      <c r="D314" s="203"/>
      <c r="E314" s="203"/>
      <c r="F314" s="203"/>
      <c r="G314" s="203"/>
      <c r="H314" s="203"/>
    </row>
    <row r="315" spans="1:8">
      <c r="A315" s="79"/>
      <c r="B315" s="203"/>
      <c r="C315" s="203"/>
      <c r="D315" s="203"/>
      <c r="E315" s="203"/>
      <c r="F315" s="203"/>
      <c r="G315" s="203"/>
      <c r="H315" s="203"/>
    </row>
    <row r="316" spans="1:8">
      <c r="A316" s="79"/>
      <c r="B316" s="203"/>
      <c r="C316" s="203"/>
      <c r="D316" s="203"/>
      <c r="E316" s="203"/>
      <c r="F316" s="203"/>
      <c r="G316" s="203"/>
      <c r="H316" s="203"/>
    </row>
    <row r="317" spans="1:8">
      <c r="A317" s="79"/>
      <c r="B317" s="203"/>
      <c r="C317" s="203"/>
      <c r="D317" s="203"/>
      <c r="E317" s="203"/>
      <c r="F317" s="203"/>
      <c r="G317" s="203"/>
      <c r="H317" s="203"/>
    </row>
    <row r="318" spans="1:8">
      <c r="A318" s="79"/>
      <c r="B318" s="203"/>
      <c r="C318" s="203"/>
      <c r="D318" s="203"/>
      <c r="E318" s="203"/>
      <c r="F318" s="203"/>
      <c r="G318" s="203"/>
      <c r="H318" s="203"/>
    </row>
    <row r="319" spans="1:8">
      <c r="A319" s="79"/>
      <c r="B319" s="203"/>
      <c r="C319" s="203"/>
      <c r="D319" s="203"/>
      <c r="E319" s="203"/>
      <c r="F319" s="203"/>
      <c r="G319" s="203"/>
      <c r="H319" s="203"/>
    </row>
    <row r="320" spans="1:8">
      <c r="A320" s="79"/>
      <c r="B320" s="203"/>
      <c r="C320" s="203"/>
      <c r="D320" s="203"/>
      <c r="E320" s="203"/>
      <c r="F320" s="203"/>
      <c r="G320" s="203"/>
      <c r="H320" s="203"/>
    </row>
    <row r="321" spans="1:8">
      <c r="A321" s="79"/>
      <c r="B321" s="203"/>
      <c r="C321" s="203"/>
      <c r="D321" s="203"/>
      <c r="E321" s="203"/>
      <c r="F321" s="203"/>
      <c r="G321" s="203"/>
      <c r="H321" s="203"/>
    </row>
    <row r="322" spans="1:8">
      <c r="A322" s="79"/>
      <c r="B322" s="203"/>
      <c r="C322" s="203"/>
      <c r="D322" s="203"/>
      <c r="E322" s="203"/>
      <c r="F322" s="203"/>
      <c r="G322" s="203"/>
      <c r="H322" s="203"/>
    </row>
    <row r="323" spans="1:8">
      <c r="A323" s="79"/>
      <c r="B323" s="203"/>
      <c r="C323" s="203"/>
      <c r="D323" s="203"/>
      <c r="E323" s="203"/>
      <c r="F323" s="203"/>
      <c r="G323" s="203"/>
      <c r="H323" s="203"/>
    </row>
    <row r="324" spans="1:8">
      <c r="A324" s="79"/>
      <c r="B324" s="203"/>
      <c r="C324" s="203"/>
      <c r="D324" s="203"/>
      <c r="E324" s="203"/>
      <c r="F324" s="203"/>
      <c r="G324" s="203"/>
      <c r="H324" s="203"/>
    </row>
    <row r="325" spans="1:8">
      <c r="A325" s="79"/>
      <c r="B325" s="203"/>
      <c r="C325" s="203"/>
      <c r="D325" s="203"/>
      <c r="E325" s="203"/>
      <c r="F325" s="203"/>
      <c r="G325" s="203"/>
      <c r="H325" s="203"/>
    </row>
    <row r="326" spans="1:8">
      <c r="A326" s="79"/>
      <c r="B326" s="203"/>
      <c r="C326" s="203"/>
      <c r="D326" s="203"/>
      <c r="E326" s="203"/>
      <c r="F326" s="203"/>
      <c r="G326" s="203"/>
      <c r="H326" s="203"/>
    </row>
    <row r="327" spans="1:8">
      <c r="A327" s="79"/>
      <c r="B327" s="203"/>
      <c r="C327" s="203"/>
      <c r="D327" s="203"/>
      <c r="E327" s="203"/>
      <c r="F327" s="203"/>
      <c r="G327" s="203"/>
      <c r="H327" s="203"/>
    </row>
    <row r="328" spans="1:8">
      <c r="A328" s="79"/>
      <c r="B328" s="203"/>
      <c r="C328" s="203"/>
      <c r="D328" s="203"/>
      <c r="E328" s="203"/>
      <c r="F328" s="203"/>
      <c r="G328" s="203"/>
      <c r="H328" s="203"/>
    </row>
    <row r="329" spans="1:8">
      <c r="A329" s="79"/>
      <c r="B329" s="203"/>
      <c r="C329" s="203"/>
      <c r="D329" s="203"/>
      <c r="E329" s="203"/>
      <c r="F329" s="203"/>
      <c r="G329" s="203"/>
      <c r="H329" s="203"/>
    </row>
    <row r="330" spans="1:8">
      <c r="A330" s="79"/>
      <c r="B330" s="203"/>
      <c r="C330" s="203"/>
      <c r="D330" s="203"/>
      <c r="E330" s="203"/>
      <c r="F330" s="203"/>
      <c r="G330" s="203"/>
      <c r="H330" s="203"/>
    </row>
    <row r="331" spans="1:8">
      <c r="A331" s="79"/>
      <c r="B331" s="203"/>
      <c r="C331" s="203"/>
      <c r="D331" s="203"/>
      <c r="E331" s="203"/>
      <c r="F331" s="203"/>
      <c r="G331" s="203"/>
      <c r="H331" s="203"/>
    </row>
    <row r="332" spans="1:8">
      <c r="A332" s="79"/>
      <c r="B332" s="203"/>
      <c r="C332" s="203"/>
      <c r="D332" s="203"/>
      <c r="E332" s="203"/>
      <c r="F332" s="203"/>
      <c r="G332" s="203"/>
      <c r="H332" s="203"/>
    </row>
    <row r="333" spans="1:8">
      <c r="A333" s="79"/>
      <c r="B333" s="203"/>
      <c r="C333" s="203"/>
      <c r="D333" s="203"/>
      <c r="E333" s="203"/>
      <c r="F333" s="203"/>
      <c r="G333" s="203"/>
      <c r="H333" s="203"/>
    </row>
    <row r="334" spans="1:8">
      <c r="A334" s="79"/>
      <c r="B334" s="203"/>
      <c r="C334" s="203"/>
      <c r="D334" s="203"/>
      <c r="E334" s="203"/>
      <c r="F334" s="203"/>
      <c r="G334" s="203"/>
      <c r="H334" s="203"/>
    </row>
    <row r="335" spans="1:8">
      <c r="A335" s="79"/>
      <c r="B335" s="203"/>
      <c r="C335" s="203"/>
      <c r="D335" s="203"/>
      <c r="E335" s="203"/>
      <c r="F335" s="203"/>
      <c r="G335" s="203"/>
      <c r="H335" s="203"/>
    </row>
    <row r="336" spans="1:8">
      <c r="A336" s="79"/>
      <c r="B336" s="203"/>
      <c r="C336" s="203"/>
      <c r="D336" s="203"/>
      <c r="E336" s="203"/>
      <c r="F336" s="203"/>
      <c r="G336" s="203"/>
      <c r="H336" s="203"/>
    </row>
    <row r="337" spans="1:8">
      <c r="A337" s="79"/>
      <c r="B337" s="203"/>
      <c r="C337" s="203"/>
      <c r="D337" s="203"/>
      <c r="E337" s="203"/>
      <c r="F337" s="203"/>
      <c r="G337" s="203"/>
      <c r="H337" s="203"/>
    </row>
    <row r="338" spans="1:8">
      <c r="A338" s="79"/>
      <c r="B338" s="203"/>
      <c r="C338" s="203"/>
      <c r="D338" s="203"/>
      <c r="E338" s="203"/>
      <c r="F338" s="203"/>
      <c r="G338" s="203"/>
      <c r="H338" s="203"/>
    </row>
    <row r="339" spans="1:8">
      <c r="A339" s="79"/>
      <c r="B339" s="203"/>
      <c r="C339" s="203"/>
      <c r="D339" s="203"/>
      <c r="E339" s="203"/>
      <c r="F339" s="203"/>
      <c r="G339" s="203"/>
      <c r="H339" s="203"/>
    </row>
    <row r="340" spans="1:8">
      <c r="A340" s="79"/>
      <c r="B340" s="203"/>
      <c r="C340" s="203"/>
      <c r="D340" s="203"/>
      <c r="E340" s="203"/>
      <c r="F340" s="203"/>
      <c r="G340" s="203"/>
      <c r="H340" s="203"/>
    </row>
    <row r="341" spans="1:8">
      <c r="A341" s="79"/>
      <c r="B341" s="203"/>
      <c r="C341" s="203"/>
      <c r="D341" s="203"/>
      <c r="E341" s="203"/>
      <c r="F341" s="203"/>
      <c r="G341" s="203"/>
      <c r="H341" s="203"/>
    </row>
    <row r="342" spans="1:8">
      <c r="A342" s="79"/>
      <c r="B342" s="203"/>
      <c r="C342" s="203"/>
      <c r="D342" s="203"/>
      <c r="E342" s="203"/>
      <c r="F342" s="203"/>
      <c r="G342" s="203"/>
      <c r="H342" s="203"/>
    </row>
    <row r="343" spans="1:8">
      <c r="A343" s="79"/>
      <c r="B343" s="203"/>
      <c r="C343" s="203"/>
      <c r="D343" s="203"/>
      <c r="E343" s="203"/>
      <c r="F343" s="203"/>
      <c r="G343" s="203"/>
      <c r="H343" s="203"/>
    </row>
    <row r="344" spans="1:8">
      <c r="A344" s="79"/>
      <c r="B344" s="203"/>
      <c r="C344" s="203"/>
      <c r="D344" s="203"/>
      <c r="E344" s="203"/>
      <c r="F344" s="203"/>
      <c r="G344" s="203"/>
      <c r="H344" s="203"/>
    </row>
    <row r="345" spans="1:8">
      <c r="A345" s="79"/>
      <c r="B345" s="203"/>
      <c r="C345" s="203"/>
      <c r="D345" s="203"/>
      <c r="E345" s="203"/>
      <c r="F345" s="203"/>
      <c r="G345" s="203"/>
      <c r="H345" s="203"/>
    </row>
    <row r="346" spans="1:8">
      <c r="A346" s="79"/>
      <c r="B346" s="203"/>
      <c r="C346" s="203"/>
      <c r="D346" s="203"/>
      <c r="E346" s="203"/>
      <c r="F346" s="203"/>
      <c r="G346" s="203"/>
      <c r="H346" s="203"/>
    </row>
    <row r="347" spans="1:8">
      <c r="A347" s="79"/>
      <c r="B347" s="203"/>
      <c r="C347" s="203"/>
      <c r="D347" s="203"/>
      <c r="E347" s="203"/>
      <c r="F347" s="203"/>
      <c r="G347" s="203"/>
      <c r="H347" s="203"/>
    </row>
    <row r="348" spans="1:8">
      <c r="A348" s="79"/>
      <c r="B348" s="203"/>
      <c r="C348" s="203"/>
      <c r="D348" s="203"/>
      <c r="E348" s="203"/>
      <c r="F348" s="203"/>
      <c r="G348" s="203"/>
      <c r="H348" s="203"/>
    </row>
    <row r="349" spans="1:8">
      <c r="A349" s="79"/>
      <c r="B349" s="203"/>
      <c r="C349" s="203"/>
      <c r="D349" s="203"/>
      <c r="E349" s="203"/>
      <c r="F349" s="203"/>
      <c r="G349" s="203"/>
      <c r="H349" s="203"/>
    </row>
    <row r="350" spans="1:8">
      <c r="A350" s="79"/>
      <c r="B350" s="203"/>
      <c r="C350" s="203"/>
      <c r="D350" s="203"/>
      <c r="E350" s="203"/>
      <c r="F350" s="203"/>
      <c r="G350" s="203"/>
      <c r="H350" s="203"/>
    </row>
    <row r="351" spans="1:8">
      <c r="A351" s="79"/>
      <c r="B351" s="203"/>
      <c r="C351" s="203"/>
      <c r="D351" s="203"/>
      <c r="E351" s="203"/>
      <c r="F351" s="203"/>
      <c r="G351" s="203"/>
      <c r="H351" s="203"/>
    </row>
    <row r="352" spans="1:8">
      <c r="A352" s="79"/>
      <c r="B352" s="203"/>
      <c r="C352" s="203"/>
      <c r="D352" s="203"/>
      <c r="E352" s="203"/>
      <c r="F352" s="203"/>
      <c r="G352" s="203"/>
      <c r="H352" s="203"/>
    </row>
    <row r="353" spans="1:8">
      <c r="A353" s="79"/>
      <c r="B353" s="203"/>
      <c r="C353" s="203"/>
      <c r="D353" s="203"/>
      <c r="E353" s="203"/>
      <c r="F353" s="203"/>
      <c r="G353" s="203"/>
      <c r="H353" s="203"/>
    </row>
    <row r="354" spans="1:8">
      <c r="A354" s="79"/>
      <c r="B354" s="203"/>
      <c r="C354" s="203"/>
      <c r="D354" s="203"/>
      <c r="E354" s="203"/>
      <c r="F354" s="203"/>
      <c r="G354" s="203"/>
      <c r="H354" s="203"/>
    </row>
    <row r="355" spans="1:8">
      <c r="A355" s="79"/>
      <c r="B355" s="203"/>
      <c r="C355" s="203"/>
      <c r="D355" s="203"/>
      <c r="E355" s="203"/>
      <c r="F355" s="203"/>
      <c r="G355" s="203"/>
      <c r="H355" s="203"/>
    </row>
    <row r="356" spans="1:8">
      <c r="A356" s="79"/>
      <c r="B356" s="203"/>
      <c r="C356" s="203"/>
      <c r="D356" s="203"/>
      <c r="E356" s="203"/>
      <c r="F356" s="203"/>
      <c r="G356" s="203"/>
      <c r="H356" s="203"/>
    </row>
    <row r="357" spans="1:8">
      <c r="A357" s="79"/>
      <c r="B357" s="203"/>
      <c r="C357" s="203"/>
      <c r="D357" s="203"/>
      <c r="E357" s="203"/>
      <c r="F357" s="203"/>
      <c r="G357" s="203"/>
      <c r="H357" s="203"/>
    </row>
    <row r="358" spans="1:8">
      <c r="A358" s="79"/>
      <c r="B358" s="203"/>
      <c r="C358" s="203"/>
      <c r="D358" s="203"/>
      <c r="E358" s="203"/>
      <c r="F358" s="203"/>
      <c r="G358" s="203"/>
      <c r="H358" s="203"/>
    </row>
    <row r="359" spans="1:8">
      <c r="A359" s="79"/>
      <c r="B359" s="203"/>
      <c r="C359" s="203"/>
      <c r="D359" s="203"/>
      <c r="E359" s="203"/>
      <c r="F359" s="203"/>
      <c r="G359" s="203"/>
      <c r="H359" s="203"/>
    </row>
    <row r="360" spans="1:8">
      <c r="A360" s="79"/>
      <c r="B360" s="203"/>
      <c r="C360" s="203"/>
      <c r="D360" s="203"/>
      <c r="E360" s="203"/>
      <c r="F360" s="203"/>
      <c r="G360" s="203"/>
      <c r="H360" s="203"/>
    </row>
    <row r="361" spans="1:8">
      <c r="A361" s="79"/>
      <c r="B361" s="203"/>
      <c r="C361" s="203"/>
      <c r="D361" s="203"/>
      <c r="E361" s="203"/>
      <c r="F361" s="203"/>
      <c r="G361" s="203"/>
      <c r="H361" s="203"/>
    </row>
    <row r="362" spans="1:8">
      <c r="A362" s="79"/>
      <c r="B362" s="203"/>
      <c r="C362" s="203"/>
      <c r="D362" s="203"/>
      <c r="E362" s="203"/>
      <c r="F362" s="203"/>
      <c r="G362" s="203"/>
      <c r="H362" s="203"/>
    </row>
    <row r="363" spans="1:8">
      <c r="A363" s="79"/>
      <c r="B363" s="203"/>
      <c r="C363" s="203"/>
      <c r="D363" s="203"/>
      <c r="E363" s="203"/>
      <c r="F363" s="203"/>
      <c r="G363" s="203"/>
      <c r="H363" s="203"/>
    </row>
    <row r="364" spans="1:8">
      <c r="A364" s="79"/>
      <c r="B364" s="203"/>
      <c r="C364" s="203"/>
      <c r="D364" s="203"/>
      <c r="E364" s="203"/>
      <c r="F364" s="203"/>
      <c r="G364" s="203"/>
      <c r="H364" s="203"/>
    </row>
    <row r="365" spans="1:8">
      <c r="A365" s="79"/>
      <c r="B365" s="203"/>
      <c r="C365" s="203"/>
      <c r="D365" s="203"/>
      <c r="E365" s="203"/>
      <c r="F365" s="203"/>
      <c r="G365" s="203"/>
      <c r="H365" s="203"/>
    </row>
    <row r="366" spans="1:8">
      <c r="A366" s="79"/>
      <c r="B366" s="203"/>
      <c r="C366" s="203"/>
      <c r="D366" s="203"/>
      <c r="E366" s="203"/>
      <c r="F366" s="203"/>
      <c r="G366" s="203"/>
      <c r="H366" s="203"/>
    </row>
    <row r="367" spans="1:8">
      <c r="A367" s="79"/>
      <c r="B367" s="203"/>
      <c r="C367" s="203"/>
      <c r="D367" s="203"/>
      <c r="E367" s="203"/>
      <c r="F367" s="203"/>
      <c r="G367" s="203"/>
      <c r="H367" s="203"/>
    </row>
    <row r="368" spans="1:8">
      <c r="A368" s="79"/>
      <c r="B368" s="203"/>
      <c r="C368" s="203"/>
      <c r="D368" s="203"/>
      <c r="E368" s="203"/>
      <c r="F368" s="203"/>
      <c r="G368" s="203"/>
      <c r="H368" s="203"/>
    </row>
    <row r="369" spans="1:8">
      <c r="A369" s="79"/>
      <c r="B369" s="203"/>
      <c r="C369" s="203"/>
      <c r="D369" s="203"/>
      <c r="E369" s="203"/>
      <c r="F369" s="203"/>
      <c r="G369" s="203"/>
      <c r="H369" s="203"/>
    </row>
    <row r="370" spans="1:8">
      <c r="A370" s="79"/>
      <c r="B370" s="203"/>
      <c r="C370" s="203"/>
      <c r="D370" s="203"/>
      <c r="E370" s="203"/>
      <c r="F370" s="203"/>
      <c r="G370" s="203"/>
      <c r="H370" s="203"/>
    </row>
    <row r="371" spans="1:8">
      <c r="A371" s="79"/>
      <c r="B371" s="203"/>
      <c r="C371" s="203"/>
      <c r="D371" s="203"/>
      <c r="E371" s="203"/>
      <c r="F371" s="203"/>
      <c r="G371" s="203"/>
      <c r="H371" s="203"/>
    </row>
    <row r="372" spans="1:8">
      <c r="A372" s="79"/>
      <c r="B372" s="203"/>
      <c r="C372" s="203"/>
      <c r="D372" s="203"/>
      <c r="E372" s="203"/>
      <c r="F372" s="203"/>
      <c r="G372" s="203"/>
      <c r="H372" s="203"/>
    </row>
    <row r="373" spans="1:8">
      <c r="A373" s="79"/>
      <c r="B373" s="203"/>
      <c r="C373" s="203"/>
      <c r="D373" s="203"/>
      <c r="E373" s="203"/>
      <c r="F373" s="203"/>
      <c r="G373" s="203"/>
      <c r="H373" s="203"/>
    </row>
    <row r="374" spans="1:8">
      <c r="A374" s="79"/>
      <c r="B374" s="203"/>
      <c r="C374" s="203"/>
      <c r="D374" s="203"/>
      <c r="E374" s="203"/>
      <c r="F374" s="203"/>
      <c r="G374" s="203"/>
      <c r="H374" s="203"/>
    </row>
    <row r="375" spans="1:8">
      <c r="A375" s="79"/>
      <c r="B375" s="203"/>
      <c r="C375" s="203"/>
      <c r="D375" s="203"/>
      <c r="E375" s="203"/>
      <c r="F375" s="203"/>
      <c r="G375" s="203"/>
      <c r="H375" s="203"/>
    </row>
    <row r="376" spans="1:8">
      <c r="A376" s="79"/>
      <c r="B376" s="203"/>
      <c r="C376" s="203"/>
      <c r="D376" s="203"/>
      <c r="E376" s="203"/>
      <c r="F376" s="203"/>
      <c r="G376" s="203"/>
      <c r="H376" s="203"/>
    </row>
    <row r="377" spans="1:8">
      <c r="A377" s="79"/>
      <c r="B377" s="203"/>
      <c r="C377" s="203"/>
      <c r="D377" s="203"/>
      <c r="E377" s="203"/>
      <c r="F377" s="203"/>
      <c r="G377" s="203"/>
      <c r="H377" s="203"/>
    </row>
    <row r="378" spans="1:8">
      <c r="A378" s="79"/>
      <c r="B378" s="203"/>
      <c r="C378" s="203"/>
      <c r="D378" s="203"/>
      <c r="E378" s="203"/>
      <c r="F378" s="203"/>
      <c r="G378" s="203"/>
      <c r="H378" s="203"/>
    </row>
    <row r="379" spans="1:8">
      <c r="A379" s="79"/>
      <c r="B379" s="203"/>
      <c r="C379" s="203"/>
      <c r="D379" s="203"/>
      <c r="E379" s="203"/>
      <c r="F379" s="203"/>
      <c r="G379" s="203"/>
      <c r="H379" s="203"/>
    </row>
    <row r="380" spans="1:8">
      <c r="A380" s="79"/>
      <c r="B380" s="203"/>
      <c r="C380" s="203"/>
      <c r="D380" s="203"/>
      <c r="E380" s="203"/>
      <c r="F380" s="203"/>
      <c r="G380" s="203"/>
      <c r="H380" s="203"/>
    </row>
    <row r="381" spans="1:8">
      <c r="A381" s="79"/>
      <c r="B381" s="203"/>
      <c r="C381" s="203"/>
      <c r="D381" s="203"/>
      <c r="E381" s="203"/>
      <c r="F381" s="203"/>
      <c r="G381" s="203"/>
      <c r="H381" s="203"/>
    </row>
    <row r="382" spans="1:8">
      <c r="A382" s="79"/>
      <c r="B382" s="203"/>
      <c r="C382" s="203"/>
      <c r="D382" s="203"/>
      <c r="E382" s="203"/>
      <c r="F382" s="203"/>
      <c r="G382" s="203"/>
      <c r="H382" s="203"/>
    </row>
    <row r="383" spans="1:8">
      <c r="A383" s="79"/>
      <c r="B383" s="203"/>
      <c r="C383" s="203"/>
      <c r="D383" s="203"/>
      <c r="E383" s="203"/>
      <c r="F383" s="203"/>
      <c r="G383" s="203"/>
      <c r="H383" s="203"/>
    </row>
    <row r="384" spans="1:8">
      <c r="A384" s="79"/>
      <c r="B384" s="203"/>
      <c r="C384" s="203"/>
      <c r="D384" s="203"/>
      <c r="E384" s="203"/>
      <c r="F384" s="203"/>
      <c r="G384" s="203"/>
      <c r="H384" s="203"/>
    </row>
    <row r="385" spans="1:8">
      <c r="A385" s="79"/>
      <c r="B385" s="203"/>
      <c r="C385" s="203"/>
      <c r="D385" s="203"/>
      <c r="E385" s="203"/>
      <c r="F385" s="203"/>
      <c r="G385" s="203"/>
      <c r="H385" s="203"/>
    </row>
    <row r="386" spans="1:8">
      <c r="A386" s="79"/>
      <c r="B386" s="203"/>
      <c r="C386" s="203"/>
      <c r="D386" s="203"/>
      <c r="E386" s="203"/>
      <c r="F386" s="203"/>
      <c r="G386" s="203"/>
      <c r="H386" s="203"/>
    </row>
    <row r="387" spans="1:8">
      <c r="A387" s="79"/>
      <c r="B387" s="203"/>
      <c r="C387" s="203"/>
      <c r="D387" s="203"/>
      <c r="E387" s="203"/>
      <c r="F387" s="203"/>
      <c r="G387" s="203"/>
      <c r="H387" s="203"/>
    </row>
    <row r="388" spans="1:8">
      <c r="A388" s="79"/>
      <c r="B388" s="203"/>
      <c r="C388" s="203"/>
      <c r="D388" s="203"/>
      <c r="E388" s="203"/>
      <c r="F388" s="203"/>
      <c r="G388" s="203"/>
      <c r="H388" s="203"/>
    </row>
    <row r="389" spans="1:8">
      <c r="A389" s="79"/>
      <c r="B389" s="203"/>
      <c r="C389" s="203"/>
      <c r="D389" s="203"/>
      <c r="E389" s="203"/>
      <c r="F389" s="203"/>
      <c r="G389" s="203"/>
      <c r="H389" s="203"/>
    </row>
    <row r="390" spans="1:8">
      <c r="A390" s="79"/>
      <c r="B390" s="203"/>
      <c r="C390" s="203"/>
      <c r="D390" s="203"/>
      <c r="E390" s="203"/>
      <c r="F390" s="203"/>
      <c r="G390" s="203"/>
      <c r="H390" s="203"/>
    </row>
    <row r="391" spans="1:8">
      <c r="A391" s="79"/>
      <c r="B391" s="203"/>
      <c r="C391" s="203"/>
      <c r="D391" s="203"/>
      <c r="E391" s="203"/>
      <c r="F391" s="203"/>
      <c r="G391" s="203"/>
      <c r="H391" s="203"/>
    </row>
    <row r="392" spans="1:8">
      <c r="A392" s="79"/>
      <c r="B392" s="203"/>
      <c r="C392" s="203"/>
      <c r="D392" s="203"/>
      <c r="E392" s="203"/>
      <c r="F392" s="203"/>
      <c r="G392" s="203"/>
      <c r="H392" s="203"/>
    </row>
    <row r="393" spans="1:8">
      <c r="A393" s="79"/>
      <c r="B393" s="203"/>
      <c r="C393" s="203"/>
      <c r="D393" s="203"/>
      <c r="E393" s="203"/>
      <c r="F393" s="203"/>
      <c r="G393" s="203"/>
      <c r="H393" s="203"/>
    </row>
    <row r="394" spans="1:8">
      <c r="A394" s="79"/>
      <c r="B394" s="203"/>
      <c r="C394" s="203"/>
      <c r="D394" s="203"/>
      <c r="E394" s="203"/>
      <c r="F394" s="203"/>
      <c r="G394" s="203"/>
      <c r="H394" s="203"/>
    </row>
  </sheetData>
  <mergeCells count="9">
    <mergeCell ref="A71:H71"/>
    <mergeCell ref="A65:H65"/>
    <mergeCell ref="A62:H62"/>
    <mergeCell ref="A64:H64"/>
    <mergeCell ref="A2:A3"/>
    <mergeCell ref="B2:D2"/>
    <mergeCell ref="E2:E3"/>
    <mergeCell ref="G2:H2"/>
    <mergeCell ref="A63:H63"/>
  </mergeCells>
  <phoneticPr fontId="16" type="noConversion"/>
  <conditionalFormatting sqref="E15:E33 E5:E13">
    <cfRule type="cellIs" dxfId="15" priority="1" operator="notBetween">
      <formula>-100</formula>
      <formula>300</formula>
    </cfRule>
  </conditionalFormatting>
  <pageMargins left="0.82677165354330717" right="0.39370078740157483" top="1.1811023622047245" bottom="1.1811023622047245" header="0.31496062992125984" footer="0.35433070866141736"/>
  <pageSetup paperSize="9" scale="83" orientation="portrait" r:id="rId1"/>
  <headerFooter alignWithMargins="0">
    <oddFooter>&amp;R&amp;G</oddFooter>
  </headerFooter>
  <customProperties>
    <customPr name="SheetOptions" r:id="rId2"/>
  </customProperties>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BF277"/>
  <sheetViews>
    <sheetView zoomScaleNormal="100" zoomScaleSheetLayoutView="100" workbookViewId="0">
      <selection activeCell="I28" sqref="I28"/>
    </sheetView>
  </sheetViews>
  <sheetFormatPr defaultColWidth="9.28515625" defaultRowHeight="12.75" outlineLevelRow="1" outlineLevelCol="1"/>
  <cols>
    <col min="1" max="1" width="39.7109375" style="48" customWidth="1"/>
    <col min="2" max="2" width="7.7109375" style="56" customWidth="1"/>
    <col min="3" max="3" width="9.28515625" style="57" customWidth="1"/>
    <col min="4" max="5" width="7.7109375" style="57" customWidth="1"/>
    <col min="6" max="6" width="1.7109375" style="57" customWidth="1"/>
    <col min="7" max="7" width="9.28515625" style="194" customWidth="1"/>
    <col min="8" max="8" width="7.7109375" style="57" customWidth="1"/>
    <col min="9" max="9" width="10.28515625" style="57" customWidth="1"/>
    <col min="10" max="10" width="10" style="323" customWidth="1"/>
    <col min="11" max="11" width="16" style="235" customWidth="1"/>
    <col min="12" max="12" width="4.28515625" style="235" customWidth="1"/>
    <col min="13" max="13" width="17" style="21" customWidth="1" outlineLevel="1"/>
    <col min="14" max="14" width="9.42578125" style="174" customWidth="1"/>
    <col min="15" max="15" width="9.42578125" style="22" customWidth="1"/>
    <col min="16" max="17" width="9.42578125" style="22" customWidth="1" outlineLevel="1"/>
    <col min="18" max="19" width="9.42578125" style="22" customWidth="1"/>
    <col min="20" max="20" width="2.28515625" style="22" customWidth="1"/>
    <col min="21" max="23" width="9.42578125" style="22" customWidth="1" outlineLevel="1"/>
    <col min="24" max="24" width="9.42578125" style="22" customWidth="1"/>
    <col min="25" max="25" width="3.7109375" style="22" customWidth="1"/>
    <col min="26" max="27" width="9.42578125" style="22" customWidth="1" outlineLevel="1"/>
    <col min="28" max="29" width="9.42578125" style="22" customWidth="1"/>
    <col min="30" max="30" width="2.28515625" style="22" customWidth="1"/>
    <col min="31" max="34" width="9.42578125" style="22" customWidth="1"/>
    <col min="35" max="35" width="3.7109375" style="22" customWidth="1"/>
    <col min="36" max="36" width="9.42578125" style="22" customWidth="1" outlineLevel="1"/>
    <col min="37" max="39" width="9.42578125" style="22" customWidth="1"/>
    <col min="40" max="40" width="3.28515625" style="22" customWidth="1"/>
    <col min="41" max="42" width="9.42578125" style="22" customWidth="1" outlineLevel="1"/>
    <col min="43" max="44" width="9.42578125" style="22" customWidth="1"/>
    <col min="45" max="45" width="3.28515625" style="22" customWidth="1"/>
    <col min="46" max="47" width="9.42578125" style="22" customWidth="1" outlineLevel="1"/>
    <col min="48" max="49" width="9.42578125" style="22" customWidth="1"/>
    <col min="50" max="50" width="3.28515625" style="22" customWidth="1" outlineLevel="1"/>
    <col min="51" max="54" width="9.42578125" style="22" customWidth="1" outlineLevel="1"/>
    <col min="55" max="16384" width="9.28515625" style="229"/>
  </cols>
  <sheetData>
    <row r="1" spans="1:58" ht="21" customHeight="1">
      <c r="A1" s="336" t="s">
        <v>246</v>
      </c>
      <c r="B1" s="337"/>
      <c r="C1" s="316"/>
      <c r="D1" s="369"/>
      <c r="E1" s="316"/>
      <c r="F1" s="316"/>
      <c r="G1" s="316"/>
      <c r="H1" s="316"/>
      <c r="I1" s="316"/>
      <c r="J1" s="316"/>
      <c r="K1" s="222" t="s">
        <v>253</v>
      </c>
      <c r="L1" s="222"/>
      <c r="M1" s="222"/>
      <c r="N1" s="380" t="s">
        <v>79</v>
      </c>
      <c r="O1" s="23" t="s">
        <v>231</v>
      </c>
      <c r="P1" s="15" t="s">
        <v>38</v>
      </c>
      <c r="Q1" s="15" t="s">
        <v>38</v>
      </c>
      <c r="R1" s="15" t="s">
        <v>38</v>
      </c>
      <c r="S1" s="15" t="s">
        <v>38</v>
      </c>
      <c r="T1" s="15"/>
      <c r="U1" s="16"/>
      <c r="V1" s="16"/>
      <c r="W1" s="16"/>
      <c r="X1" s="16"/>
      <c r="Y1" s="23"/>
      <c r="Z1" s="15" t="s">
        <v>38</v>
      </c>
      <c r="AA1" s="15" t="s">
        <v>38</v>
      </c>
      <c r="AB1" s="15" t="s">
        <v>38</v>
      </c>
      <c r="AC1" s="15" t="s">
        <v>38</v>
      </c>
      <c r="AD1" s="15"/>
      <c r="AE1" s="16"/>
      <c r="AF1" s="16"/>
      <c r="AG1" s="16"/>
      <c r="AH1" s="16"/>
      <c r="AI1" s="23"/>
      <c r="AJ1" s="15" t="s">
        <v>38</v>
      </c>
      <c r="AK1" s="15" t="s">
        <v>38</v>
      </c>
      <c r="AL1" s="15" t="s">
        <v>38</v>
      </c>
      <c r="AM1" s="15" t="s">
        <v>38</v>
      </c>
      <c r="AN1" s="15"/>
      <c r="AO1" s="16"/>
      <c r="AP1" s="16"/>
      <c r="AQ1" s="16"/>
      <c r="AR1" s="16"/>
      <c r="AS1" s="16"/>
      <c r="AT1" s="15" t="s">
        <v>38</v>
      </c>
      <c r="AU1" s="15" t="s">
        <v>38</v>
      </c>
      <c r="AV1" s="15" t="s">
        <v>38</v>
      </c>
      <c r="AW1" s="15" t="s">
        <v>38</v>
      </c>
      <c r="AX1" s="15"/>
      <c r="AY1" s="16"/>
      <c r="AZ1" s="16"/>
      <c r="BA1" s="16"/>
      <c r="BB1" s="16"/>
    </row>
    <row r="2" spans="1:58" ht="12.75" customHeight="1">
      <c r="A2" s="558" t="s">
        <v>201</v>
      </c>
      <c r="B2" s="562" t="s">
        <v>22</v>
      </c>
      <c r="C2" s="562"/>
      <c r="D2" s="562"/>
      <c r="E2" s="560" t="s">
        <v>43</v>
      </c>
      <c r="F2" s="211"/>
      <c r="G2" s="562" t="s">
        <v>22</v>
      </c>
      <c r="H2" s="562"/>
      <c r="I2" s="253"/>
      <c r="J2" s="317"/>
      <c r="K2" s="228"/>
      <c r="L2" s="228"/>
      <c r="M2" s="217"/>
      <c r="N2" s="223"/>
      <c r="O2" s="219"/>
      <c r="P2" s="311" t="s">
        <v>41</v>
      </c>
      <c r="Q2" s="311" t="s">
        <v>37</v>
      </c>
      <c r="R2" s="311" t="s">
        <v>40</v>
      </c>
      <c r="S2" s="311" t="s">
        <v>39</v>
      </c>
      <c r="T2" s="217"/>
      <c r="U2" s="311" t="s">
        <v>23</v>
      </c>
      <c r="V2" s="311" t="s">
        <v>20</v>
      </c>
      <c r="W2" s="311" t="s">
        <v>21</v>
      </c>
      <c r="X2" s="311" t="s">
        <v>22</v>
      </c>
      <c r="Y2" s="219"/>
      <c r="Z2" s="311" t="s">
        <v>41</v>
      </c>
      <c r="AA2" s="311" t="s">
        <v>37</v>
      </c>
      <c r="AB2" s="311" t="s">
        <v>40</v>
      </c>
      <c r="AC2" s="311" t="s">
        <v>39</v>
      </c>
      <c r="AD2" s="217"/>
      <c r="AE2" s="311" t="s">
        <v>23</v>
      </c>
      <c r="AF2" s="311" t="s">
        <v>20</v>
      </c>
      <c r="AG2" s="311" t="s">
        <v>21</v>
      </c>
      <c r="AH2" s="311" t="s">
        <v>22</v>
      </c>
      <c r="AI2" s="219"/>
      <c r="AJ2" s="311" t="s">
        <v>41</v>
      </c>
      <c r="AK2" s="311" t="s">
        <v>37</v>
      </c>
      <c r="AL2" s="311" t="s">
        <v>40</v>
      </c>
      <c r="AM2" s="311" t="s">
        <v>39</v>
      </c>
      <c r="AN2" s="217"/>
      <c r="AO2" s="311" t="s">
        <v>23</v>
      </c>
      <c r="AP2" s="311" t="s">
        <v>20</v>
      </c>
      <c r="AQ2" s="311" t="s">
        <v>21</v>
      </c>
      <c r="AR2" s="311" t="s">
        <v>22</v>
      </c>
      <c r="AS2" s="217"/>
      <c r="AT2" s="311" t="s">
        <v>41</v>
      </c>
      <c r="AU2" s="311" t="s">
        <v>37</v>
      </c>
      <c r="AV2" s="311" t="s">
        <v>40</v>
      </c>
      <c r="AW2" s="311" t="s">
        <v>39</v>
      </c>
      <c r="AX2" s="217"/>
      <c r="AY2" s="311" t="s">
        <v>23</v>
      </c>
      <c r="AZ2" s="311" t="s">
        <v>20</v>
      </c>
      <c r="BA2" s="311" t="s">
        <v>21</v>
      </c>
      <c r="BB2" s="311" t="s">
        <v>22</v>
      </c>
    </row>
    <row r="3" spans="1:58" ht="15" customHeight="1">
      <c r="A3" s="559"/>
      <c r="B3" s="212" t="s">
        <v>32</v>
      </c>
      <c r="C3" s="213">
        <v>2018</v>
      </c>
      <c r="D3" s="214">
        <v>2017</v>
      </c>
      <c r="E3" s="561"/>
      <c r="F3" s="262"/>
      <c r="G3" s="215">
        <f>X3</f>
        <v>2018</v>
      </c>
      <c r="H3" s="216">
        <f>AH3</f>
        <v>2017</v>
      </c>
      <c r="I3" s="373"/>
      <c r="J3" s="470">
        <v>9.8314000000000004</v>
      </c>
      <c r="K3" s="228"/>
      <c r="L3" s="228"/>
      <c r="M3" s="217"/>
      <c r="N3" s="224">
        <v>2017</v>
      </c>
      <c r="O3" s="217"/>
      <c r="P3" s="312">
        <v>2018</v>
      </c>
      <c r="Q3" s="311">
        <v>2018</v>
      </c>
      <c r="R3" s="311">
        <v>2018</v>
      </c>
      <c r="S3" s="311">
        <v>2018</v>
      </c>
      <c r="T3" s="311"/>
      <c r="U3" s="311">
        <v>2018</v>
      </c>
      <c r="V3" s="311">
        <v>2018</v>
      </c>
      <c r="W3" s="311">
        <v>2018</v>
      </c>
      <c r="X3" s="311">
        <v>2018</v>
      </c>
      <c r="Y3" s="217"/>
      <c r="Z3" s="312">
        <v>2017</v>
      </c>
      <c r="AA3" s="311">
        <v>2017</v>
      </c>
      <c r="AB3" s="311">
        <v>2017</v>
      </c>
      <c r="AC3" s="311">
        <v>2017</v>
      </c>
      <c r="AD3" s="311"/>
      <c r="AE3" s="311">
        <f t="shared" ref="AE3:AH3" si="0">+$Z$3</f>
        <v>2017</v>
      </c>
      <c r="AF3" s="311">
        <f t="shared" si="0"/>
        <v>2017</v>
      </c>
      <c r="AG3" s="311">
        <f t="shared" si="0"/>
        <v>2017</v>
      </c>
      <c r="AH3" s="311">
        <f t="shared" si="0"/>
        <v>2017</v>
      </c>
      <c r="AI3" s="217"/>
      <c r="AJ3" s="312">
        <v>2016</v>
      </c>
      <c r="AK3" s="311">
        <f>+$AJ$3</f>
        <v>2016</v>
      </c>
      <c r="AL3" s="311">
        <f>+$AJ$3</f>
        <v>2016</v>
      </c>
      <c r="AM3" s="311">
        <f>+$AJ$3</f>
        <v>2016</v>
      </c>
      <c r="AN3" s="217"/>
      <c r="AO3" s="311">
        <f>+$AJ$3</f>
        <v>2016</v>
      </c>
      <c r="AP3" s="311">
        <f>+$AJ$3</f>
        <v>2016</v>
      </c>
      <c r="AQ3" s="311">
        <f>+$AJ$3</f>
        <v>2016</v>
      </c>
      <c r="AR3" s="311">
        <f>+$AJ$3</f>
        <v>2016</v>
      </c>
      <c r="AS3" s="217"/>
      <c r="AT3" s="312">
        <v>2015</v>
      </c>
      <c r="AU3" s="311">
        <f>+$AT$3</f>
        <v>2015</v>
      </c>
      <c r="AV3" s="311">
        <f>+$AT$3</f>
        <v>2015</v>
      </c>
      <c r="AW3" s="311">
        <f>+$AT$3</f>
        <v>2015</v>
      </c>
      <c r="AX3" s="217"/>
      <c r="AY3" s="311">
        <f>+$AT$3</f>
        <v>2015</v>
      </c>
      <c r="AZ3" s="311">
        <f>+$AT$3</f>
        <v>2015</v>
      </c>
      <c r="BA3" s="311">
        <f>+$AT$3</f>
        <v>2015</v>
      </c>
      <c r="BB3" s="311">
        <f>+$AT$3</f>
        <v>2015</v>
      </c>
    </row>
    <row r="4" spans="1:58" ht="18" customHeight="1">
      <c r="A4" s="61" t="s">
        <v>94</v>
      </c>
      <c r="B4" s="26"/>
      <c r="C4" s="196"/>
      <c r="D4" s="190"/>
      <c r="E4" s="190"/>
      <c r="F4" s="190"/>
      <c r="G4" s="196"/>
      <c r="H4" s="190"/>
      <c r="I4" s="190"/>
      <c r="J4" s="318"/>
      <c r="K4" s="2" t="s">
        <v>36</v>
      </c>
      <c r="L4" s="2"/>
      <c r="M4" s="230"/>
      <c r="O4" s="217"/>
      <c r="P4" s="231"/>
      <c r="Q4" s="217"/>
      <c r="R4" s="217"/>
      <c r="S4" s="217"/>
      <c r="T4" s="217"/>
      <c r="U4" s="217"/>
      <c r="V4" s="217"/>
      <c r="W4" s="217"/>
      <c r="X4" s="217"/>
      <c r="Y4" s="217"/>
      <c r="Z4" s="231"/>
      <c r="AA4" s="217"/>
      <c r="AB4" s="217"/>
      <c r="AC4" s="217"/>
      <c r="AD4" s="217"/>
      <c r="AE4" s="217"/>
      <c r="AF4" s="217"/>
      <c r="AG4" s="217"/>
      <c r="AH4" s="217"/>
      <c r="AI4" s="217"/>
      <c r="AJ4" s="231"/>
      <c r="AK4" s="217"/>
      <c r="AL4" s="217"/>
      <c r="AM4" s="217"/>
      <c r="AN4" s="217"/>
      <c r="AO4" s="217"/>
      <c r="AP4" s="217"/>
      <c r="AQ4" s="217"/>
      <c r="AR4" s="217"/>
      <c r="AS4" s="217"/>
      <c r="AT4" s="231" t="s">
        <v>42</v>
      </c>
      <c r="AU4" s="217"/>
      <c r="AV4" s="217"/>
      <c r="AW4" s="217"/>
      <c r="AX4" s="217"/>
      <c r="AY4" s="217"/>
      <c r="AZ4" s="217"/>
      <c r="BA4" s="217"/>
      <c r="BB4" s="217"/>
    </row>
    <row r="5" spans="1:58" ht="12" customHeight="1">
      <c r="A5" s="477" t="s">
        <v>85</v>
      </c>
      <c r="B5" s="28">
        <f>K5</f>
        <v>2940</v>
      </c>
      <c r="C5" s="274">
        <f>S5</f>
        <v>30225</v>
      </c>
      <c r="D5" s="30">
        <f>AC5</f>
        <v>28420</v>
      </c>
      <c r="E5" s="31">
        <f t="shared" ref="E5:E10" si="1">(+C5/D5-1)*100</f>
        <v>6.3511611541168245</v>
      </c>
      <c r="F5" s="31"/>
      <c r="G5" s="29">
        <f>X5</f>
        <v>30225</v>
      </c>
      <c r="H5" s="30">
        <f t="shared" ref="H5:H10" si="2">AH5</f>
        <v>28420</v>
      </c>
      <c r="I5" s="30"/>
      <c r="J5" s="374">
        <f>(C5/$A$67)</f>
        <v>2939.5888952105856</v>
      </c>
      <c r="K5" s="219">
        <f>ROUND(C5/$A$67,0)</f>
        <v>2940</v>
      </c>
      <c r="L5" s="219"/>
      <c r="M5" s="292" t="s">
        <v>85</v>
      </c>
      <c r="N5" s="299" t="e">
        <f>+'[2]1. Retrieve'!$B7</f>
        <v>#REF!</v>
      </c>
      <c r="O5" s="219" t="e">
        <f>N5-S5</f>
        <v>#REF!</v>
      </c>
      <c r="P5" s="305"/>
      <c r="Q5" s="306"/>
      <c r="R5" s="305"/>
      <c r="S5" s="305">
        <v>30225</v>
      </c>
      <c r="T5" s="219"/>
      <c r="U5" s="219">
        <f t="shared" ref="U5:U12" si="3">+P5-Q5</f>
        <v>0</v>
      </c>
      <c r="V5" s="219">
        <f t="shared" ref="V5:V12" si="4">+Q5-R5</f>
        <v>0</v>
      </c>
      <c r="W5" s="219">
        <f t="shared" ref="W5:W10" si="5">+R5-S5</f>
        <v>-30225</v>
      </c>
      <c r="X5" s="219">
        <f t="shared" ref="X5:X11" si="6">+S5</f>
        <v>30225</v>
      </c>
      <c r="Y5" s="219"/>
      <c r="Z5" s="483">
        <v>119759</v>
      </c>
      <c r="AA5" s="482">
        <v>86435</v>
      </c>
      <c r="AB5" s="483">
        <v>58757</v>
      </c>
      <c r="AC5" s="483">
        <v>28420</v>
      </c>
      <c r="AD5" s="219"/>
      <c r="AE5" s="219">
        <f t="shared" ref="AE5:AE12" si="7">+Z5-AA5</f>
        <v>33324</v>
      </c>
      <c r="AF5" s="219">
        <f t="shared" ref="AF5:AF12" si="8">+AA5-AB5</f>
        <v>27678</v>
      </c>
      <c r="AG5" s="219">
        <f>+AB5-AC5</f>
        <v>30337</v>
      </c>
      <c r="AH5" s="219">
        <f t="shared" ref="AH5:AH12" si="9">+AC5</f>
        <v>28420</v>
      </c>
      <c r="AI5" s="219"/>
      <c r="AJ5" s="305">
        <v>103927</v>
      </c>
      <c r="AK5" s="306">
        <v>75209</v>
      </c>
      <c r="AL5" s="305">
        <v>50110</v>
      </c>
      <c r="AM5" s="305">
        <v>23056</v>
      </c>
      <c r="AN5" s="219"/>
      <c r="AO5" s="217">
        <f t="shared" ref="AO5:AQ12" si="10">+AJ5-AK5</f>
        <v>28718</v>
      </c>
      <c r="AP5" s="217">
        <f t="shared" si="10"/>
        <v>25099</v>
      </c>
      <c r="AQ5" s="217">
        <f t="shared" si="10"/>
        <v>27054</v>
      </c>
      <c r="AR5" s="217">
        <f t="shared" ref="AR5:AR12" si="11">+AM5</f>
        <v>23056</v>
      </c>
      <c r="AS5" s="217"/>
      <c r="AT5" s="305">
        <v>94897</v>
      </c>
      <c r="AU5" s="306">
        <v>69686</v>
      </c>
      <c r="AV5" s="305">
        <v>46798</v>
      </c>
      <c r="AW5" s="305">
        <v>22321</v>
      </c>
      <c r="AX5" s="219"/>
      <c r="AY5" s="217">
        <f t="shared" ref="AY5:BA12" si="12">+AT5-AU5</f>
        <v>25211</v>
      </c>
      <c r="AZ5" s="217">
        <f t="shared" si="12"/>
        <v>22888</v>
      </c>
      <c r="BA5" s="217">
        <f t="shared" si="12"/>
        <v>24477</v>
      </c>
      <c r="BB5" s="217">
        <f t="shared" ref="BB5:BB12" si="13">+AW5</f>
        <v>22321</v>
      </c>
      <c r="BC5" s="233"/>
      <c r="BD5" s="233"/>
      <c r="BE5" s="233"/>
      <c r="BF5" s="233"/>
    </row>
    <row r="6" spans="1:58" ht="12" customHeight="1">
      <c r="A6" s="27" t="s">
        <v>12</v>
      </c>
      <c r="B6" s="334">
        <f>K6</f>
        <v>-2216</v>
      </c>
      <c r="C6" s="285">
        <f>S6</f>
        <v>-22781</v>
      </c>
      <c r="D6" s="34">
        <f>AC6</f>
        <v>-21290</v>
      </c>
      <c r="E6" s="35">
        <f t="shared" si="1"/>
        <v>7.0032879286049843</v>
      </c>
      <c r="F6" s="35"/>
      <c r="G6" s="33">
        <f t="shared" ref="G6:G10" si="14">X6</f>
        <v>-22781</v>
      </c>
      <c r="H6" s="34">
        <f t="shared" si="2"/>
        <v>-21290</v>
      </c>
      <c r="I6" s="30"/>
      <c r="J6" s="374">
        <f>(C6/$A$67)</f>
        <v>-2215.6087550634356</v>
      </c>
      <c r="K6" s="232">
        <f>ROUND(C6/$A$67,0)</f>
        <v>-2216</v>
      </c>
      <c r="L6" s="219"/>
      <c r="M6" s="292" t="s">
        <v>12</v>
      </c>
      <c r="N6" s="300" t="e">
        <f>+'[2]1. Retrieve'!$B8</f>
        <v>#REF!</v>
      </c>
      <c r="O6" s="219" t="e">
        <f t="shared" ref="O6:O58" si="15">N6-S6</f>
        <v>#REF!</v>
      </c>
      <c r="P6" s="307"/>
      <c r="Q6" s="308"/>
      <c r="R6" s="307"/>
      <c r="S6" s="307">
        <v>-22781</v>
      </c>
      <c r="T6" s="219"/>
      <c r="U6" s="219">
        <f t="shared" si="3"/>
        <v>0</v>
      </c>
      <c r="V6" s="219">
        <f t="shared" si="4"/>
        <v>0</v>
      </c>
      <c r="W6" s="219">
        <f t="shared" si="5"/>
        <v>22781</v>
      </c>
      <c r="X6" s="219">
        <f t="shared" si="6"/>
        <v>-22781</v>
      </c>
      <c r="Y6" s="219"/>
      <c r="Z6" s="484">
        <v>-90944</v>
      </c>
      <c r="AA6" s="485">
        <v>-65491</v>
      </c>
      <c r="AB6" s="484">
        <v>-44030</v>
      </c>
      <c r="AC6" s="484">
        <v>-21290</v>
      </c>
      <c r="AD6" s="219"/>
      <c r="AE6" s="219">
        <f t="shared" si="7"/>
        <v>-25453</v>
      </c>
      <c r="AF6" s="219">
        <f t="shared" si="8"/>
        <v>-21461</v>
      </c>
      <c r="AG6" s="219">
        <f t="shared" ref="AG6:AG12" si="16">+AB6-AC6</f>
        <v>-22740</v>
      </c>
      <c r="AH6" s="219">
        <f t="shared" si="9"/>
        <v>-21290</v>
      </c>
      <c r="AI6" s="219"/>
      <c r="AJ6" s="307">
        <v>-77688</v>
      </c>
      <c r="AK6" s="308">
        <v>-55841</v>
      </c>
      <c r="AL6" s="307">
        <v>-37049</v>
      </c>
      <c r="AM6" s="307">
        <v>-17064</v>
      </c>
      <c r="AN6" s="219"/>
      <c r="AO6" s="217">
        <f t="shared" si="10"/>
        <v>-21847</v>
      </c>
      <c r="AP6" s="217">
        <f t="shared" si="10"/>
        <v>-18792</v>
      </c>
      <c r="AQ6" s="217">
        <f t="shared" si="10"/>
        <v>-19985</v>
      </c>
      <c r="AR6" s="217">
        <f t="shared" si="11"/>
        <v>-17064</v>
      </c>
      <c r="AS6" s="217"/>
      <c r="AT6" s="307">
        <v>-70389</v>
      </c>
      <c r="AU6" s="308">
        <v>-51872</v>
      </c>
      <c r="AV6" s="307">
        <v>-34788</v>
      </c>
      <c r="AW6" s="307">
        <v>-16584</v>
      </c>
      <c r="AX6" s="219"/>
      <c r="AY6" s="217">
        <f t="shared" si="12"/>
        <v>-18517</v>
      </c>
      <c r="AZ6" s="217">
        <f t="shared" si="12"/>
        <v>-17084</v>
      </c>
      <c r="BA6" s="217">
        <f t="shared" si="12"/>
        <v>-18204</v>
      </c>
      <c r="BB6" s="217">
        <f t="shared" si="13"/>
        <v>-16584</v>
      </c>
    </row>
    <row r="7" spans="1:58" s="17" customFormat="1" ht="12" customHeight="1">
      <c r="A7" s="25" t="s">
        <v>19</v>
      </c>
      <c r="B7" s="28">
        <f>SUM(B5:B6)</f>
        <v>724</v>
      </c>
      <c r="C7" s="29">
        <f>+C5+C6</f>
        <v>7444</v>
      </c>
      <c r="D7" s="30">
        <f>+D5+D6</f>
        <v>7130</v>
      </c>
      <c r="E7" s="31">
        <f t="shared" si="1"/>
        <v>4.4039270687237009</v>
      </c>
      <c r="F7" s="31"/>
      <c r="G7" s="29">
        <f t="shared" si="14"/>
        <v>7444</v>
      </c>
      <c r="H7" s="30">
        <f t="shared" si="2"/>
        <v>7130</v>
      </c>
      <c r="I7" s="30"/>
      <c r="J7" s="374">
        <f>(C7/$A$67)</f>
        <v>723.98014014714965</v>
      </c>
      <c r="K7" s="287">
        <f>ROUND(C7/$A$67,0)-B7</f>
        <v>0</v>
      </c>
      <c r="L7" s="219"/>
      <c r="M7" s="293" t="s">
        <v>19</v>
      </c>
      <c r="N7" s="299" t="e">
        <f>+'[2]1. Retrieve'!$B9</f>
        <v>#REF!</v>
      </c>
      <c r="O7" s="219" t="e">
        <f t="shared" si="15"/>
        <v>#REF!</v>
      </c>
      <c r="P7" s="219"/>
      <c r="Q7" s="219"/>
      <c r="R7" s="219"/>
      <c r="S7" s="219">
        <v>7444</v>
      </c>
      <c r="T7" s="219"/>
      <c r="U7" s="219">
        <f t="shared" si="3"/>
        <v>0</v>
      </c>
      <c r="V7" s="219">
        <f t="shared" si="4"/>
        <v>0</v>
      </c>
      <c r="W7" s="219">
        <f t="shared" si="5"/>
        <v>-7444</v>
      </c>
      <c r="X7" s="219">
        <f t="shared" si="6"/>
        <v>7444</v>
      </c>
      <c r="Y7" s="219"/>
      <c r="Z7" s="483">
        <v>28815</v>
      </c>
      <c r="AA7" s="483">
        <v>20944</v>
      </c>
      <c r="AB7" s="483">
        <v>14727</v>
      </c>
      <c r="AC7" s="483">
        <v>7130</v>
      </c>
      <c r="AD7" s="219"/>
      <c r="AE7" s="219">
        <f t="shared" si="7"/>
        <v>7871</v>
      </c>
      <c r="AF7" s="219">
        <f t="shared" si="8"/>
        <v>6217</v>
      </c>
      <c r="AG7" s="219">
        <f t="shared" si="16"/>
        <v>7597</v>
      </c>
      <c r="AH7" s="219">
        <f t="shared" si="9"/>
        <v>7130</v>
      </c>
      <c r="AI7" s="219"/>
      <c r="AJ7" s="219">
        <v>26239</v>
      </c>
      <c r="AK7" s="219">
        <v>19368</v>
      </c>
      <c r="AL7" s="219">
        <v>13061</v>
      </c>
      <c r="AM7" s="219">
        <v>5992</v>
      </c>
      <c r="AN7" s="219"/>
      <c r="AO7" s="217">
        <f t="shared" si="10"/>
        <v>6871</v>
      </c>
      <c r="AP7" s="217">
        <f t="shared" si="10"/>
        <v>6307</v>
      </c>
      <c r="AQ7" s="217">
        <f t="shared" si="10"/>
        <v>7069</v>
      </c>
      <c r="AR7" s="217">
        <f t="shared" si="11"/>
        <v>5992</v>
      </c>
      <c r="AS7" s="219"/>
      <c r="AT7" s="219">
        <v>24508</v>
      </c>
      <c r="AU7" s="219">
        <v>17814</v>
      </c>
      <c r="AV7" s="219">
        <f>+AV5+AV6</f>
        <v>12010</v>
      </c>
      <c r="AW7" s="219">
        <v>5737</v>
      </c>
      <c r="AX7" s="219"/>
      <c r="AY7" s="217">
        <f t="shared" si="12"/>
        <v>6694</v>
      </c>
      <c r="AZ7" s="217">
        <f t="shared" si="12"/>
        <v>5804</v>
      </c>
      <c r="BA7" s="217">
        <f t="shared" si="12"/>
        <v>6273</v>
      </c>
      <c r="BB7" s="217">
        <f t="shared" si="13"/>
        <v>5737</v>
      </c>
    </row>
    <row r="8" spans="1:58" ht="18" customHeight="1">
      <c r="A8" s="37" t="s">
        <v>14</v>
      </c>
      <c r="B8" s="28">
        <f>K8</f>
        <v>-144</v>
      </c>
      <c r="C8" s="274">
        <f>S8</f>
        <v>-1484</v>
      </c>
      <c r="D8" s="30">
        <f>AC8</f>
        <v>-1397</v>
      </c>
      <c r="E8" s="31">
        <f t="shared" si="1"/>
        <v>6.227630637079451</v>
      </c>
      <c r="F8" s="31"/>
      <c r="G8" s="29">
        <f t="shared" si="14"/>
        <v>-1484</v>
      </c>
      <c r="H8" s="30">
        <f t="shared" si="2"/>
        <v>-1397</v>
      </c>
      <c r="I8" s="30"/>
      <c r="J8" s="374">
        <f>(C8/$A$67)</f>
        <v>-144.3291950535156</v>
      </c>
      <c r="K8" s="219">
        <f>ROUND(C8/$A$67,0)</f>
        <v>-144</v>
      </c>
      <c r="L8" s="219"/>
      <c r="M8" s="294" t="s">
        <v>14</v>
      </c>
      <c r="N8" s="299" t="e">
        <f>+'[2]1. Retrieve'!$B10</f>
        <v>#REF!</v>
      </c>
      <c r="O8" s="219" t="e">
        <f t="shared" si="15"/>
        <v>#REF!</v>
      </c>
      <c r="P8" s="305"/>
      <c r="Q8" s="306"/>
      <c r="R8" s="305"/>
      <c r="S8" s="305">
        <v>-1484</v>
      </c>
      <c r="T8" s="219"/>
      <c r="U8" s="219">
        <f t="shared" si="3"/>
        <v>0</v>
      </c>
      <c r="V8" s="219">
        <f t="shared" si="4"/>
        <v>0</v>
      </c>
      <c r="W8" s="219">
        <f t="shared" si="5"/>
        <v>1484</v>
      </c>
      <c r="X8" s="219">
        <f t="shared" si="6"/>
        <v>-1484</v>
      </c>
      <c r="Y8" s="219"/>
      <c r="Z8" s="483">
        <v>-5769</v>
      </c>
      <c r="AA8" s="482">
        <v>-4046</v>
      </c>
      <c r="AB8" s="483">
        <v>-2802</v>
      </c>
      <c r="AC8" s="483">
        <v>-1397</v>
      </c>
      <c r="AD8" s="219"/>
      <c r="AE8" s="219">
        <f t="shared" si="7"/>
        <v>-1723</v>
      </c>
      <c r="AF8" s="219">
        <f t="shared" si="8"/>
        <v>-1244</v>
      </c>
      <c r="AG8" s="219">
        <f t="shared" si="16"/>
        <v>-1405</v>
      </c>
      <c r="AH8" s="219">
        <f t="shared" si="9"/>
        <v>-1397</v>
      </c>
      <c r="AI8" s="219"/>
      <c r="AJ8" s="305">
        <v>-5904</v>
      </c>
      <c r="AK8" s="306">
        <v>-4358</v>
      </c>
      <c r="AL8" s="305">
        <v>-3008</v>
      </c>
      <c r="AM8" s="305">
        <v>-1414</v>
      </c>
      <c r="AN8" s="219"/>
      <c r="AO8" s="217">
        <f t="shared" si="10"/>
        <v>-1546</v>
      </c>
      <c r="AP8" s="217">
        <f t="shared" si="10"/>
        <v>-1350</v>
      </c>
      <c r="AQ8" s="217">
        <f t="shared" si="10"/>
        <v>-1594</v>
      </c>
      <c r="AR8" s="217">
        <f t="shared" si="11"/>
        <v>-1414</v>
      </c>
      <c r="AS8" s="217"/>
      <c r="AT8" s="305">
        <v>-5573</v>
      </c>
      <c r="AU8" s="306">
        <v>-4073</v>
      </c>
      <c r="AV8" s="305">
        <v>-2773</v>
      </c>
      <c r="AW8" s="305">
        <v>-1311</v>
      </c>
      <c r="AX8" s="219"/>
      <c r="AY8" s="217">
        <f t="shared" si="12"/>
        <v>-1500</v>
      </c>
      <c r="AZ8" s="217">
        <f t="shared" si="12"/>
        <v>-1300</v>
      </c>
      <c r="BA8" s="217">
        <f t="shared" si="12"/>
        <v>-1462</v>
      </c>
      <c r="BB8" s="217">
        <f t="shared" si="13"/>
        <v>-1311</v>
      </c>
    </row>
    <row r="9" spans="1:58" ht="12" customHeight="1">
      <c r="A9" s="27" t="s">
        <v>24</v>
      </c>
      <c r="B9" s="28">
        <f>K9</f>
        <v>-241</v>
      </c>
      <c r="C9" s="274">
        <f>S9</f>
        <v>-2478</v>
      </c>
      <c r="D9" s="30">
        <f>AC9</f>
        <v>-2428</v>
      </c>
      <c r="E9" s="31">
        <f t="shared" si="1"/>
        <v>2.0593080724876422</v>
      </c>
      <c r="F9" s="31"/>
      <c r="G9" s="29">
        <f t="shared" si="14"/>
        <v>-2478</v>
      </c>
      <c r="H9" s="30">
        <f t="shared" si="2"/>
        <v>-2428</v>
      </c>
      <c r="I9" s="30"/>
      <c r="J9" s="374">
        <f>(C9/$A$67)+0.3</f>
        <v>-240.70252381577603</v>
      </c>
      <c r="K9" s="219">
        <f>ROUND(C9/$A$67,0)</f>
        <v>-241</v>
      </c>
      <c r="L9" s="219"/>
      <c r="M9" s="292" t="s">
        <v>24</v>
      </c>
      <c r="N9" s="299" t="e">
        <f>+'[2]1. Retrieve'!$B11</f>
        <v>#REF!</v>
      </c>
      <c r="O9" s="219" t="e">
        <f t="shared" si="15"/>
        <v>#REF!</v>
      </c>
      <c r="P9" s="305"/>
      <c r="Q9" s="306"/>
      <c r="R9" s="305"/>
      <c r="S9" s="305">
        <v>-2478</v>
      </c>
      <c r="T9" s="219"/>
      <c r="U9" s="219">
        <f t="shared" si="3"/>
        <v>0</v>
      </c>
      <c r="V9" s="219">
        <f t="shared" si="4"/>
        <v>0</v>
      </c>
      <c r="W9" s="219">
        <f t="shared" si="5"/>
        <v>2478</v>
      </c>
      <c r="X9" s="219">
        <f t="shared" si="6"/>
        <v>-2478</v>
      </c>
      <c r="Y9" s="219"/>
      <c r="Z9" s="483">
        <v>-9987</v>
      </c>
      <c r="AA9" s="482">
        <v>-7319</v>
      </c>
      <c r="AB9" s="483">
        <v>-5018</v>
      </c>
      <c r="AC9" s="483">
        <v>-2428</v>
      </c>
      <c r="AD9" s="219"/>
      <c r="AE9" s="219">
        <f t="shared" si="7"/>
        <v>-2668</v>
      </c>
      <c r="AF9" s="219">
        <f t="shared" si="8"/>
        <v>-2301</v>
      </c>
      <c r="AG9" s="219">
        <f t="shared" si="16"/>
        <v>-2590</v>
      </c>
      <c r="AH9" s="219">
        <f t="shared" si="9"/>
        <v>-2428</v>
      </c>
      <c r="AI9" s="219"/>
      <c r="AJ9" s="305">
        <v>-9736</v>
      </c>
      <c r="AK9" s="306">
        <v>-7220</v>
      </c>
      <c r="AL9" s="305">
        <v>-4726</v>
      </c>
      <c r="AM9" s="305">
        <v>-2230</v>
      </c>
      <c r="AN9" s="219"/>
      <c r="AO9" s="217">
        <f t="shared" si="10"/>
        <v>-2516</v>
      </c>
      <c r="AP9" s="217">
        <f t="shared" si="10"/>
        <v>-2494</v>
      </c>
      <c r="AQ9" s="217">
        <f t="shared" si="10"/>
        <v>-2496</v>
      </c>
      <c r="AR9" s="217">
        <f t="shared" si="11"/>
        <v>-2230</v>
      </c>
      <c r="AS9" s="217"/>
      <c r="AT9" s="305">
        <v>-9071</v>
      </c>
      <c r="AU9" s="306">
        <v>-6605</v>
      </c>
      <c r="AV9" s="305">
        <v>-4425</v>
      </c>
      <c r="AW9" s="305">
        <v>-2137</v>
      </c>
      <c r="AX9" s="219"/>
      <c r="AY9" s="217">
        <f t="shared" si="12"/>
        <v>-2466</v>
      </c>
      <c r="AZ9" s="217">
        <f t="shared" si="12"/>
        <v>-2180</v>
      </c>
      <c r="BA9" s="217">
        <f t="shared" si="12"/>
        <v>-2288</v>
      </c>
      <c r="BB9" s="217">
        <f t="shared" si="13"/>
        <v>-2137</v>
      </c>
    </row>
    <row r="10" spans="1:58" ht="12" customHeight="1">
      <c r="A10" s="27" t="s">
        <v>25</v>
      </c>
      <c r="B10" s="319">
        <f>K10</f>
        <v>-46</v>
      </c>
      <c r="C10" s="274">
        <f>S10</f>
        <v>-469</v>
      </c>
      <c r="D10" s="30">
        <f>AC10</f>
        <v>-474</v>
      </c>
      <c r="E10" s="31">
        <f t="shared" si="1"/>
        <v>-1.0548523206751037</v>
      </c>
      <c r="F10" s="31"/>
      <c r="G10" s="29">
        <f t="shared" si="14"/>
        <v>-469</v>
      </c>
      <c r="H10" s="30">
        <f t="shared" si="2"/>
        <v>-474</v>
      </c>
      <c r="I10" s="30"/>
      <c r="J10" s="374">
        <f>(C10/$A$67)</f>
        <v>-45.613472021629931</v>
      </c>
      <c r="K10" s="475">
        <f>ROUND(C10/$A$67,0)</f>
        <v>-46</v>
      </c>
      <c r="L10" s="219"/>
      <c r="M10" s="292" t="s">
        <v>25</v>
      </c>
      <c r="N10" s="299" t="e">
        <f>+'[2]1. Retrieve'!$B12</f>
        <v>#REF!</v>
      </c>
      <c r="O10" s="219" t="e">
        <f t="shared" si="15"/>
        <v>#REF!</v>
      </c>
      <c r="P10" s="305"/>
      <c r="Q10" s="306"/>
      <c r="R10" s="305"/>
      <c r="S10" s="305">
        <v>-469</v>
      </c>
      <c r="T10" s="219"/>
      <c r="U10" s="219">
        <f t="shared" si="3"/>
        <v>0</v>
      </c>
      <c r="V10" s="219">
        <f t="shared" si="4"/>
        <v>0</v>
      </c>
      <c r="W10" s="219">
        <f t="shared" si="5"/>
        <v>469</v>
      </c>
      <c r="X10" s="219">
        <f t="shared" si="6"/>
        <v>-469</v>
      </c>
      <c r="Y10" s="219"/>
      <c r="Z10" s="483">
        <v>-1899</v>
      </c>
      <c r="AA10" s="482">
        <v>-1361</v>
      </c>
      <c r="AB10" s="483">
        <v>-963</v>
      </c>
      <c r="AC10" s="483">
        <v>-474</v>
      </c>
      <c r="AD10" s="219"/>
      <c r="AE10" s="219">
        <f t="shared" si="7"/>
        <v>-538</v>
      </c>
      <c r="AF10" s="219">
        <f t="shared" si="8"/>
        <v>-398</v>
      </c>
      <c r="AG10" s="219">
        <f t="shared" si="16"/>
        <v>-489</v>
      </c>
      <c r="AH10" s="219">
        <f t="shared" si="9"/>
        <v>-474</v>
      </c>
      <c r="AI10" s="219"/>
      <c r="AJ10" s="305">
        <v>-1490</v>
      </c>
      <c r="AK10" s="306">
        <v>-1063</v>
      </c>
      <c r="AL10" s="305">
        <v>-717</v>
      </c>
      <c r="AM10" s="305">
        <v>-326</v>
      </c>
      <c r="AN10" s="219"/>
      <c r="AO10" s="217">
        <f t="shared" si="10"/>
        <v>-427</v>
      </c>
      <c r="AP10" s="217">
        <f t="shared" si="10"/>
        <v>-346</v>
      </c>
      <c r="AQ10" s="217">
        <f t="shared" si="10"/>
        <v>-391</v>
      </c>
      <c r="AR10" s="217">
        <f t="shared" si="11"/>
        <v>-326</v>
      </c>
      <c r="AS10" s="217"/>
      <c r="AT10" s="305">
        <v>-1309</v>
      </c>
      <c r="AU10" s="306">
        <v>-924</v>
      </c>
      <c r="AV10" s="305">
        <v>-630</v>
      </c>
      <c r="AW10" s="305">
        <v>-318</v>
      </c>
      <c r="AX10" s="219"/>
      <c r="AY10" s="217">
        <f t="shared" si="12"/>
        <v>-385</v>
      </c>
      <c r="AZ10" s="217">
        <f t="shared" si="12"/>
        <v>-294</v>
      </c>
      <c r="BA10" s="217">
        <f t="shared" si="12"/>
        <v>-312</v>
      </c>
      <c r="BB10" s="217">
        <f t="shared" si="13"/>
        <v>-318</v>
      </c>
    </row>
    <row r="11" spans="1:58" ht="12.4" customHeight="1">
      <c r="A11" s="371" t="s">
        <v>230</v>
      </c>
      <c r="B11" s="32" t="s">
        <v>16</v>
      </c>
      <c r="C11" s="285" t="s">
        <v>16</v>
      </c>
      <c r="D11" s="34">
        <f>AC11</f>
        <v>0</v>
      </c>
      <c r="E11" s="35" t="s">
        <v>16</v>
      </c>
      <c r="F11" s="35"/>
      <c r="G11" s="285" t="s">
        <v>16</v>
      </c>
      <c r="H11" s="469" t="s">
        <v>16</v>
      </c>
      <c r="I11" s="30"/>
      <c r="J11" s="374" t="e">
        <f>(C11/$A$67)</f>
        <v>#VALUE!</v>
      </c>
      <c r="K11" s="219"/>
      <c r="L11" s="219"/>
      <c r="M11" s="371" t="s">
        <v>221</v>
      </c>
      <c r="N11" s="379"/>
      <c r="O11" s="219">
        <f t="shared" si="15"/>
        <v>0</v>
      </c>
      <c r="P11" s="305"/>
      <c r="Q11" s="306"/>
      <c r="R11" s="305"/>
      <c r="S11" s="305"/>
      <c r="T11" s="219"/>
      <c r="U11" s="219">
        <f t="shared" si="3"/>
        <v>0</v>
      </c>
      <c r="V11" s="219">
        <f t="shared" si="4"/>
        <v>0</v>
      </c>
      <c r="W11" s="219">
        <v>-3800</v>
      </c>
      <c r="X11" s="219">
        <f t="shared" si="6"/>
        <v>0</v>
      </c>
      <c r="Y11" s="219"/>
      <c r="Z11" s="305"/>
      <c r="AA11" s="306"/>
      <c r="AB11" s="305"/>
      <c r="AC11" s="305"/>
      <c r="AD11" s="219"/>
      <c r="AE11" s="219">
        <f t="shared" si="7"/>
        <v>0</v>
      </c>
      <c r="AF11" s="219">
        <f t="shared" si="8"/>
        <v>0</v>
      </c>
      <c r="AG11" s="219">
        <f t="shared" si="16"/>
        <v>0</v>
      </c>
      <c r="AH11" s="219"/>
      <c r="AI11" s="219"/>
      <c r="AJ11" s="305">
        <v>-3800</v>
      </c>
      <c r="AK11" s="306">
        <v>-3800</v>
      </c>
      <c r="AL11" s="305">
        <v>-3800</v>
      </c>
      <c r="AM11" s="305"/>
      <c r="AN11" s="219"/>
      <c r="AO11" s="217"/>
      <c r="AP11" s="217"/>
      <c r="AQ11" s="217"/>
      <c r="AR11" s="217"/>
      <c r="AS11" s="217"/>
      <c r="AT11" s="305"/>
      <c r="AU11" s="306"/>
      <c r="AV11" s="305"/>
      <c r="AW11" s="305"/>
      <c r="AX11" s="219"/>
      <c r="AY11" s="217"/>
      <c r="AZ11" s="217"/>
      <c r="BA11" s="217"/>
      <c r="BB11" s="217"/>
    </row>
    <row r="12" spans="1:58" ht="12" customHeight="1">
      <c r="A12" s="25" t="s">
        <v>136</v>
      </c>
      <c r="B12" s="28">
        <f>SUM(B7:B11)</f>
        <v>293</v>
      </c>
      <c r="C12" s="29">
        <f>SUM(C7:C11)</f>
        <v>3013</v>
      </c>
      <c r="D12" s="30">
        <f>SUM(D7:D11)</f>
        <v>2831</v>
      </c>
      <c r="E12" s="31">
        <f>(+C12/D12-1)*100</f>
        <v>6.4288237371953327</v>
      </c>
      <c r="F12" s="31"/>
      <c r="G12" s="29">
        <f>SUM(G7:G11)</f>
        <v>3013</v>
      </c>
      <c r="H12" s="30">
        <f>SUM(H7:H11)</f>
        <v>2831</v>
      </c>
      <c r="I12" s="30"/>
      <c r="J12" s="374">
        <f>(C12/$A$67)</f>
        <v>293.03494925622812</v>
      </c>
      <c r="K12" s="287">
        <f>ROUND(C12/$A$67,0)-B12</f>
        <v>0</v>
      </c>
      <c r="L12" s="219"/>
      <c r="M12" s="293" t="s">
        <v>136</v>
      </c>
      <c r="N12" s="379" t="e">
        <f>+'[2]1. Retrieve'!$B14</f>
        <v>#REF!</v>
      </c>
      <c r="O12" s="219" t="e">
        <f t="shared" si="15"/>
        <v>#REF!</v>
      </c>
      <c r="P12" s="219"/>
      <c r="Q12" s="219"/>
      <c r="R12" s="219"/>
      <c r="S12" s="219">
        <v>3013</v>
      </c>
      <c r="T12" s="219"/>
      <c r="U12" s="219">
        <f t="shared" si="3"/>
        <v>0</v>
      </c>
      <c r="V12" s="219">
        <f t="shared" si="4"/>
        <v>0</v>
      </c>
      <c r="W12" s="219">
        <f>+R12-S12</f>
        <v>-3013</v>
      </c>
      <c r="X12" s="219">
        <f>+S12</f>
        <v>3013</v>
      </c>
      <c r="Y12" s="219"/>
      <c r="Z12" s="219">
        <v>11160</v>
      </c>
      <c r="AA12" s="219">
        <v>8218</v>
      </c>
      <c r="AB12" s="219">
        <v>5944</v>
      </c>
      <c r="AC12" s="219">
        <v>2831</v>
      </c>
      <c r="AD12" s="219"/>
      <c r="AE12" s="219">
        <f t="shared" si="7"/>
        <v>2942</v>
      </c>
      <c r="AF12" s="219">
        <f t="shared" si="8"/>
        <v>2274</v>
      </c>
      <c r="AG12" s="219">
        <f t="shared" si="16"/>
        <v>3113</v>
      </c>
      <c r="AH12" s="219">
        <f t="shared" si="9"/>
        <v>2831</v>
      </c>
      <c r="AI12" s="219"/>
      <c r="AJ12" s="219">
        <v>9109</v>
      </c>
      <c r="AK12" s="219">
        <v>6727</v>
      </c>
      <c r="AL12" s="219">
        <v>4610</v>
      </c>
      <c r="AM12" s="219">
        <v>2022</v>
      </c>
      <c r="AN12" s="219"/>
      <c r="AO12" s="217">
        <f t="shared" si="10"/>
        <v>2382</v>
      </c>
      <c r="AP12" s="217">
        <f t="shared" si="10"/>
        <v>2117</v>
      </c>
      <c r="AQ12" s="217">
        <f t="shared" si="10"/>
        <v>2588</v>
      </c>
      <c r="AR12" s="217">
        <f t="shared" si="11"/>
        <v>2022</v>
      </c>
      <c r="AS12" s="219"/>
      <c r="AT12" s="219">
        <v>8601</v>
      </c>
      <c r="AU12" s="219">
        <v>6252</v>
      </c>
      <c r="AV12" s="219">
        <f>+SUM(AV7:AV10)</f>
        <v>4182</v>
      </c>
      <c r="AW12" s="219">
        <v>1989</v>
      </c>
      <c r="AX12" s="219"/>
      <c r="AY12" s="217">
        <f t="shared" si="12"/>
        <v>2349</v>
      </c>
      <c r="AZ12" s="217">
        <f t="shared" si="12"/>
        <v>2070</v>
      </c>
      <c r="BA12" s="217">
        <f t="shared" si="12"/>
        <v>2193</v>
      </c>
      <c r="BB12" s="217">
        <f t="shared" si="13"/>
        <v>1989</v>
      </c>
    </row>
    <row r="13" spans="1:58" ht="25.9" customHeight="1">
      <c r="A13" s="461" t="s">
        <v>264</v>
      </c>
      <c r="B13" s="319">
        <f>K13</f>
        <v>293</v>
      </c>
      <c r="C13" s="28">
        <f>C12</f>
        <v>3013</v>
      </c>
      <c r="D13" s="28">
        <f>D12-D11</f>
        <v>2831</v>
      </c>
      <c r="E13" s="182">
        <f>(+C13/D13-1)*100</f>
        <v>6.4288237371953327</v>
      </c>
      <c r="F13" s="31"/>
      <c r="G13" s="28">
        <f>G12</f>
        <v>3013</v>
      </c>
      <c r="H13" s="28">
        <f>H12</f>
        <v>2831</v>
      </c>
      <c r="I13" s="30"/>
      <c r="J13" s="374"/>
      <c r="K13" s="219">
        <f>ROUND(C13/$A$67,0)</f>
        <v>293</v>
      </c>
      <c r="L13" s="219"/>
      <c r="M13" s="293"/>
      <c r="N13" s="37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7"/>
      <c r="AP13" s="217"/>
      <c r="AQ13" s="217"/>
      <c r="AR13" s="217"/>
      <c r="AS13" s="219"/>
      <c r="AT13" s="219"/>
      <c r="AU13" s="219"/>
      <c r="AV13" s="219"/>
      <c r="AW13" s="219"/>
      <c r="AX13" s="219"/>
      <c r="AY13" s="217"/>
      <c r="AZ13" s="217"/>
      <c r="BA13" s="217"/>
      <c r="BB13" s="217"/>
    </row>
    <row r="14" spans="1:58" ht="18" customHeight="1">
      <c r="A14" s="61" t="s">
        <v>93</v>
      </c>
      <c r="B14" s="28"/>
      <c r="C14" s="29"/>
      <c r="D14" s="30"/>
      <c r="E14" s="31"/>
      <c r="F14" s="31"/>
      <c r="G14" s="29"/>
      <c r="H14" s="30"/>
      <c r="I14" s="30"/>
      <c r="J14" s="374">
        <f>(C14/$A$67)</f>
        <v>0</v>
      </c>
      <c r="K14" s="219"/>
      <c r="L14" s="219"/>
      <c r="M14" s="291"/>
      <c r="N14" s="301"/>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7"/>
      <c r="AP14" s="217"/>
      <c r="AQ14" s="217"/>
      <c r="AR14" s="217"/>
      <c r="AS14" s="217"/>
      <c r="AT14" s="219"/>
      <c r="AU14" s="219"/>
      <c r="AV14" s="219"/>
      <c r="AW14" s="219"/>
      <c r="AX14" s="219"/>
      <c r="AY14" s="217"/>
      <c r="AZ14" s="217"/>
      <c r="BA14" s="217"/>
      <c r="BB14" s="217"/>
    </row>
    <row r="15" spans="1:58" ht="12" customHeight="1">
      <c r="A15" s="27" t="s">
        <v>69</v>
      </c>
      <c r="B15" s="28">
        <f>K15</f>
        <v>168</v>
      </c>
      <c r="C15" s="274">
        <f>S15</f>
        <v>1733</v>
      </c>
      <c r="D15" s="30">
        <f>AC15</f>
        <v>1674</v>
      </c>
      <c r="E15" s="31">
        <f t="shared" ref="E15:E23" si="17">(+C15/D15-1)*100</f>
        <v>3.5244922341696627</v>
      </c>
      <c r="F15" s="31"/>
      <c r="G15" s="29">
        <f>X15</f>
        <v>1733</v>
      </c>
      <c r="H15" s="30">
        <f>AH15</f>
        <v>1674</v>
      </c>
      <c r="I15" s="30"/>
      <c r="J15" s="374">
        <f>(C15/$A$67)</f>
        <v>168.54615567907177</v>
      </c>
      <c r="K15" s="474">
        <f>ROUND(C15/$A$67,0)-1</f>
        <v>168</v>
      </c>
      <c r="L15" s="219"/>
      <c r="M15" s="292" t="s">
        <v>69</v>
      </c>
      <c r="N15" s="299">
        <f>+'[2]1. Retrieve'!$B17</f>
        <v>0</v>
      </c>
      <c r="O15" s="219">
        <f t="shared" si="15"/>
        <v>-1733</v>
      </c>
      <c r="P15" s="305"/>
      <c r="Q15" s="306"/>
      <c r="R15" s="305"/>
      <c r="S15" s="305">
        <v>1733</v>
      </c>
      <c r="T15" s="219"/>
      <c r="U15" s="219">
        <f t="shared" ref="U15:U26" si="18">+P15-Q15</f>
        <v>0</v>
      </c>
      <c r="V15" s="219">
        <f t="shared" ref="V15:V33" si="19">+Q15-R15</f>
        <v>0</v>
      </c>
      <c r="W15" s="219">
        <f t="shared" ref="W15:W26" si="20">+R15-S15</f>
        <v>-1733</v>
      </c>
      <c r="X15" s="219">
        <f t="shared" ref="X15:X33" si="21">+S15</f>
        <v>1733</v>
      </c>
      <c r="Y15" s="219"/>
      <c r="Z15" s="483">
        <f>6732</f>
        <v>6732</v>
      </c>
      <c r="AA15" s="482">
        <v>5151</v>
      </c>
      <c r="AB15" s="483">
        <v>3416</v>
      </c>
      <c r="AC15" s="483">
        <v>1674</v>
      </c>
      <c r="AD15" s="219"/>
      <c r="AE15" s="219">
        <f t="shared" ref="AE15:AE26" si="22">+Z15-AA15</f>
        <v>1581</v>
      </c>
      <c r="AF15" s="219">
        <f t="shared" ref="AF15:AF33" si="23">+AA15-AB15</f>
        <v>1735</v>
      </c>
      <c r="AG15" s="219">
        <f t="shared" ref="AG15:AG26" si="24">+AB15-AC15</f>
        <v>1742</v>
      </c>
      <c r="AH15" s="219">
        <f t="shared" ref="AH15:AH33" si="25">+AC15</f>
        <v>1674</v>
      </c>
      <c r="AI15" s="219"/>
      <c r="AJ15" s="305">
        <f>AK15+1960</f>
        <v>6564</v>
      </c>
      <c r="AK15" s="306">
        <f>AL15+1753</f>
        <v>4604</v>
      </c>
      <c r="AL15" s="305">
        <f>AM15+1458</f>
        <v>2851</v>
      </c>
      <c r="AM15" s="305">
        <v>1393</v>
      </c>
      <c r="AN15" s="219"/>
      <c r="AO15" s="217">
        <f t="shared" ref="AO15:AO26" si="26">+AJ15-AK15</f>
        <v>1960</v>
      </c>
      <c r="AP15" s="217">
        <f t="shared" ref="AP15:AP26" si="27">+AK15-AL15</f>
        <v>1753</v>
      </c>
      <c r="AQ15" s="217">
        <f t="shared" ref="AQ15:AQ26" si="28">+AL15-AM15</f>
        <v>1458</v>
      </c>
      <c r="AR15" s="217">
        <f t="shared" ref="AR15:AR33" si="29">+AM15</f>
        <v>1393</v>
      </c>
      <c r="AS15" s="217"/>
      <c r="AT15" s="305">
        <v>5517</v>
      </c>
      <c r="AU15" s="306">
        <v>4078</v>
      </c>
      <c r="AV15" s="305">
        <v>2703</v>
      </c>
      <c r="AW15" s="305">
        <v>1337</v>
      </c>
      <c r="AX15" s="219"/>
      <c r="AY15" s="217">
        <f t="shared" ref="AY15:AY29" si="30">+AT15-AU15</f>
        <v>1439</v>
      </c>
      <c r="AZ15" s="217">
        <f t="shared" ref="AZ15:AZ26" si="31">+AU15-AV15</f>
        <v>1375</v>
      </c>
      <c r="BA15" s="217">
        <f t="shared" ref="BA15:BA26" si="32">+AV15-AW15</f>
        <v>1366</v>
      </c>
      <c r="BB15" s="217">
        <f t="shared" ref="BB15:BB33" si="33">+AW15</f>
        <v>1337</v>
      </c>
    </row>
    <row r="16" spans="1:58" ht="12" customHeight="1">
      <c r="A16" s="27" t="s">
        <v>254</v>
      </c>
      <c r="B16" s="32">
        <f>K16</f>
        <v>5</v>
      </c>
      <c r="C16" s="285">
        <f>S16</f>
        <v>55</v>
      </c>
      <c r="D16" s="34">
        <f>AC16</f>
        <v>46</v>
      </c>
      <c r="E16" s="35">
        <f>(+C16/D16-1)*100</f>
        <v>19.565217391304344</v>
      </c>
      <c r="F16" s="35"/>
      <c r="G16" s="33">
        <f>X16</f>
        <v>55</v>
      </c>
      <c r="H16" s="34">
        <f>AH16</f>
        <v>46</v>
      </c>
      <c r="I16" s="30"/>
      <c r="J16" s="374">
        <f>(C16/$A$67)</f>
        <v>5.3491278490184353</v>
      </c>
      <c r="K16" s="261">
        <f>ROUND(C16/$A$67,0)</f>
        <v>5</v>
      </c>
      <c r="L16" s="219"/>
      <c r="M16" s="292" t="s">
        <v>254</v>
      </c>
      <c r="N16" s="299">
        <f>+'[2]1. Retrieve'!$B18</f>
        <v>0</v>
      </c>
      <c r="O16" s="219">
        <f t="shared" si="15"/>
        <v>-55</v>
      </c>
      <c r="P16" s="305"/>
      <c r="Q16" s="306"/>
      <c r="R16" s="305"/>
      <c r="S16" s="305">
        <v>55</v>
      </c>
      <c r="T16" s="219"/>
      <c r="U16" s="219">
        <f>+P16-Q16</f>
        <v>0</v>
      </c>
      <c r="V16" s="219">
        <f>+Q16-R16</f>
        <v>0</v>
      </c>
      <c r="W16" s="219">
        <f>+R16-S16</f>
        <v>-55</v>
      </c>
      <c r="X16" s="219">
        <f t="shared" si="21"/>
        <v>55</v>
      </c>
      <c r="Y16" s="219"/>
      <c r="Z16" s="305">
        <f>212</f>
        <v>212</v>
      </c>
      <c r="AA16" s="306">
        <v>149</v>
      </c>
      <c r="AB16" s="305">
        <v>95</v>
      </c>
      <c r="AC16" s="305">
        <v>46</v>
      </c>
      <c r="AD16" s="219"/>
      <c r="AE16" s="219">
        <f>+Z16-AA16</f>
        <v>63</v>
      </c>
      <c r="AF16" s="219">
        <f>+AA16-AB16</f>
        <v>54</v>
      </c>
      <c r="AG16" s="219">
        <f>+AB16-AC16</f>
        <v>49</v>
      </c>
      <c r="AH16" s="219">
        <f>+AC16</f>
        <v>46</v>
      </c>
      <c r="AI16" s="219"/>
      <c r="AJ16" s="305">
        <v>170</v>
      </c>
      <c r="AK16" s="306">
        <v>123</v>
      </c>
      <c r="AL16" s="305">
        <v>81</v>
      </c>
      <c r="AM16" s="305">
        <v>37</v>
      </c>
      <c r="AN16" s="219"/>
      <c r="AO16" s="217"/>
      <c r="AP16" s="217"/>
      <c r="AQ16" s="217"/>
      <c r="AR16" s="217"/>
      <c r="AS16" s="217"/>
      <c r="AT16" s="305"/>
      <c r="AU16" s="306"/>
      <c r="AV16" s="305"/>
      <c r="AW16" s="305"/>
      <c r="AX16" s="219"/>
      <c r="AY16" s="217"/>
      <c r="AZ16" s="217"/>
      <c r="BA16" s="217"/>
      <c r="BB16" s="217"/>
    </row>
    <row r="17" spans="1:54" ht="12" customHeight="1">
      <c r="A17" s="25" t="s">
        <v>259</v>
      </c>
      <c r="B17" s="28">
        <f>SUM(B15:B16)</f>
        <v>173</v>
      </c>
      <c r="C17" s="274">
        <f>SUM(C15:C16)</f>
        <v>1788</v>
      </c>
      <c r="D17" s="30">
        <f>SUM(D15:D16)</f>
        <v>1720</v>
      </c>
      <c r="E17" s="31">
        <f>(+C17/D17-1)*100</f>
        <v>3.953488372093017</v>
      </c>
      <c r="F17" s="31"/>
      <c r="G17" s="29">
        <f>SUM(G15:G16)</f>
        <v>1788</v>
      </c>
      <c r="H17" s="30">
        <f>SUM(H15:H16)</f>
        <v>1720</v>
      </c>
      <c r="I17" s="30"/>
      <c r="J17" s="374"/>
      <c r="K17" s="261"/>
      <c r="L17" s="219"/>
      <c r="M17" s="292"/>
      <c r="N17" s="299"/>
      <c r="O17" s="219">
        <f t="shared" si="15"/>
        <v>0</v>
      </c>
      <c r="P17" s="305"/>
      <c r="Q17" s="306"/>
      <c r="R17" s="305"/>
      <c r="S17" s="305"/>
      <c r="T17" s="219"/>
      <c r="U17" s="219"/>
      <c r="V17" s="219"/>
      <c r="W17" s="219"/>
      <c r="X17" s="219"/>
      <c r="Y17" s="219"/>
      <c r="Z17" s="305"/>
      <c r="AA17" s="306"/>
      <c r="AB17" s="305"/>
      <c r="AC17" s="305"/>
      <c r="AD17" s="219"/>
      <c r="AE17" s="219"/>
      <c r="AF17" s="219"/>
      <c r="AG17" s="219"/>
      <c r="AH17" s="219"/>
      <c r="AI17" s="219"/>
      <c r="AJ17" s="305"/>
      <c r="AK17" s="306"/>
      <c r="AL17" s="305"/>
      <c r="AM17" s="305"/>
      <c r="AN17" s="219"/>
      <c r="AO17" s="217"/>
      <c r="AP17" s="217"/>
      <c r="AQ17" s="217"/>
      <c r="AR17" s="217"/>
      <c r="AS17" s="217"/>
      <c r="AT17" s="305"/>
      <c r="AU17" s="306"/>
      <c r="AV17" s="305"/>
      <c r="AW17" s="305"/>
      <c r="AX17" s="219"/>
      <c r="AY17" s="217"/>
      <c r="AZ17" s="217"/>
      <c r="BA17" s="217"/>
      <c r="BB17" s="217"/>
    </row>
    <row r="18" spans="1:54" ht="18" customHeight="1">
      <c r="A18" s="37" t="s">
        <v>61</v>
      </c>
      <c r="B18" s="32">
        <f>K18</f>
        <v>-110</v>
      </c>
      <c r="C18" s="285">
        <f>S18</f>
        <v>-1136</v>
      </c>
      <c r="D18" s="34">
        <f>AC18</f>
        <v>-1121</v>
      </c>
      <c r="E18" s="35">
        <f t="shared" si="17"/>
        <v>1.338090990187335</v>
      </c>
      <c r="F18" s="35"/>
      <c r="G18" s="33">
        <f>X18</f>
        <v>-1136</v>
      </c>
      <c r="H18" s="34">
        <f>AH18</f>
        <v>-1121</v>
      </c>
      <c r="I18" s="30"/>
      <c r="J18" s="374">
        <f t="shared" ref="J18:J60" si="34">(C18/$A$67)</f>
        <v>-110.48380429972622</v>
      </c>
      <c r="K18" s="219">
        <f>ROUND(C18/$A$67,0)</f>
        <v>-110</v>
      </c>
      <c r="L18" s="219"/>
      <c r="M18" s="294" t="s">
        <v>61</v>
      </c>
      <c r="N18" s="299">
        <f>+'[2]1. Retrieve'!$B20</f>
        <v>0</v>
      </c>
      <c r="O18" s="219">
        <f t="shared" si="15"/>
        <v>1136</v>
      </c>
      <c r="P18" s="305"/>
      <c r="Q18" s="306"/>
      <c r="R18" s="305"/>
      <c r="S18" s="305">
        <v>-1136</v>
      </c>
      <c r="T18" s="219"/>
      <c r="U18" s="219">
        <f t="shared" si="18"/>
        <v>0</v>
      </c>
      <c r="V18" s="219">
        <f t="shared" si="19"/>
        <v>0</v>
      </c>
      <c r="W18" s="219">
        <f t="shared" si="20"/>
        <v>1136</v>
      </c>
      <c r="X18" s="219">
        <f t="shared" si="21"/>
        <v>-1136</v>
      </c>
      <c r="Y18" s="219"/>
      <c r="Z18" s="483">
        <v>-4488</v>
      </c>
      <c r="AA18" s="482">
        <v>-3478</v>
      </c>
      <c r="AB18" s="483">
        <v>-2295</v>
      </c>
      <c r="AC18" s="483">
        <v>-1121</v>
      </c>
      <c r="AD18" s="219"/>
      <c r="AE18" s="219">
        <f t="shared" si="22"/>
        <v>-1010</v>
      </c>
      <c r="AF18" s="219">
        <f t="shared" si="23"/>
        <v>-1183</v>
      </c>
      <c r="AG18" s="219">
        <f t="shared" si="24"/>
        <v>-1174</v>
      </c>
      <c r="AH18" s="219">
        <f t="shared" si="25"/>
        <v>-1121</v>
      </c>
      <c r="AI18" s="219"/>
      <c r="AJ18" s="305">
        <v>-4521</v>
      </c>
      <c r="AK18" s="306">
        <v>-3116</v>
      </c>
      <c r="AL18" s="305">
        <v>-1878</v>
      </c>
      <c r="AM18" s="305">
        <v>-914</v>
      </c>
      <c r="AN18" s="219"/>
      <c r="AO18" s="217">
        <f t="shared" si="26"/>
        <v>-1405</v>
      </c>
      <c r="AP18" s="217">
        <f t="shared" si="27"/>
        <v>-1238</v>
      </c>
      <c r="AQ18" s="217">
        <f t="shared" si="28"/>
        <v>-964</v>
      </c>
      <c r="AR18" s="217">
        <f t="shared" si="29"/>
        <v>-914</v>
      </c>
      <c r="AS18" s="217"/>
      <c r="AT18" s="305">
        <v>-3543</v>
      </c>
      <c r="AU18" s="306">
        <v>-2609</v>
      </c>
      <c r="AV18" s="305">
        <v>-1723</v>
      </c>
      <c r="AW18" s="305">
        <v>-854</v>
      </c>
      <c r="AX18" s="219"/>
      <c r="AY18" s="217">
        <f t="shared" si="30"/>
        <v>-934</v>
      </c>
      <c r="AZ18" s="217">
        <f t="shared" si="31"/>
        <v>-886</v>
      </c>
      <c r="BA18" s="217">
        <f t="shared" si="32"/>
        <v>-869</v>
      </c>
      <c r="BB18" s="217">
        <f t="shared" si="33"/>
        <v>-854</v>
      </c>
    </row>
    <row r="19" spans="1:54" ht="12" customHeight="1">
      <c r="A19" s="27" t="s">
        <v>255</v>
      </c>
      <c r="B19" s="28">
        <f>+B17+B18</f>
        <v>63</v>
      </c>
      <c r="C19" s="29">
        <f>+C17+C18</f>
        <v>652</v>
      </c>
      <c r="D19" s="30">
        <f>+D17+D18</f>
        <v>599</v>
      </c>
      <c r="E19" s="31">
        <f t="shared" si="17"/>
        <v>8.8480801335559356</v>
      </c>
      <c r="F19" s="31"/>
      <c r="G19" s="29">
        <f>+G17+G18</f>
        <v>652</v>
      </c>
      <c r="H19" s="30">
        <f>+H17+H18</f>
        <v>599</v>
      </c>
      <c r="I19" s="30"/>
      <c r="J19" s="374">
        <f t="shared" si="34"/>
        <v>63.411479228363994</v>
      </c>
      <c r="K19" s="219">
        <f>ROUND(C19/$A$67,0)</f>
        <v>63</v>
      </c>
      <c r="L19" s="219"/>
      <c r="M19" s="292" t="s">
        <v>255</v>
      </c>
      <c r="N19" s="299">
        <f>+'[2]1. Retrieve'!$B21</f>
        <v>0</v>
      </c>
      <c r="O19" s="219">
        <f t="shared" si="15"/>
        <v>-652</v>
      </c>
      <c r="P19" s="219"/>
      <c r="Q19" s="219"/>
      <c r="R19" s="219"/>
      <c r="S19" s="219">
        <v>652</v>
      </c>
      <c r="T19" s="219"/>
      <c r="U19" s="219">
        <f t="shared" si="18"/>
        <v>0</v>
      </c>
      <c r="V19" s="219">
        <f t="shared" si="19"/>
        <v>0</v>
      </c>
      <c r="W19" s="219">
        <f t="shared" si="20"/>
        <v>-652</v>
      </c>
      <c r="X19" s="219">
        <f t="shared" si="21"/>
        <v>652</v>
      </c>
      <c r="Y19" s="219"/>
      <c r="Z19" s="219">
        <v>2456</v>
      </c>
      <c r="AA19" s="219">
        <v>1822</v>
      </c>
      <c r="AB19" s="219">
        <v>1216</v>
      </c>
      <c r="AC19" s="219">
        <v>599</v>
      </c>
      <c r="AD19" s="219"/>
      <c r="AE19" s="219">
        <f t="shared" si="22"/>
        <v>634</v>
      </c>
      <c r="AF19" s="219">
        <f t="shared" si="23"/>
        <v>606</v>
      </c>
      <c r="AG19" s="219">
        <f t="shared" si="24"/>
        <v>617</v>
      </c>
      <c r="AH19" s="219">
        <f t="shared" si="25"/>
        <v>599</v>
      </c>
      <c r="AI19" s="219"/>
      <c r="AJ19" s="219">
        <v>2213</v>
      </c>
      <c r="AK19" s="219">
        <v>1611</v>
      </c>
      <c r="AL19" s="219">
        <v>1054</v>
      </c>
      <c r="AM19" s="219">
        <v>516</v>
      </c>
      <c r="AN19" s="219"/>
      <c r="AO19" s="217">
        <f t="shared" si="26"/>
        <v>602</v>
      </c>
      <c r="AP19" s="217">
        <f t="shared" si="27"/>
        <v>557</v>
      </c>
      <c r="AQ19" s="217">
        <f t="shared" si="28"/>
        <v>538</v>
      </c>
      <c r="AR19" s="217">
        <f t="shared" si="29"/>
        <v>516</v>
      </c>
      <c r="AS19" s="219"/>
      <c r="AT19" s="219">
        <v>1974</v>
      </c>
      <c r="AU19" s="219">
        <v>1469</v>
      </c>
      <c r="AV19" s="219">
        <f>+AV15+AV18</f>
        <v>980</v>
      </c>
      <c r="AW19" s="219">
        <v>483</v>
      </c>
      <c r="AX19" s="219"/>
      <c r="AY19" s="217">
        <f t="shared" si="30"/>
        <v>505</v>
      </c>
      <c r="AZ19" s="217">
        <f t="shared" si="31"/>
        <v>489</v>
      </c>
      <c r="BA19" s="217">
        <f t="shared" si="32"/>
        <v>497</v>
      </c>
      <c r="BB19" s="217">
        <f t="shared" si="33"/>
        <v>483</v>
      </c>
    </row>
    <row r="20" spans="1:54" ht="18" customHeight="1">
      <c r="A20" s="27" t="s">
        <v>120</v>
      </c>
      <c r="B20" s="32">
        <f>K20</f>
        <v>-2</v>
      </c>
      <c r="C20" s="285">
        <f>S20</f>
        <v>-16</v>
      </c>
      <c r="D20" s="34">
        <f>AC20</f>
        <v>-32</v>
      </c>
      <c r="E20" s="35">
        <f>(+C20/D20-1)*100</f>
        <v>-50</v>
      </c>
      <c r="F20" s="35"/>
      <c r="G20" s="33">
        <f>X20</f>
        <v>-16</v>
      </c>
      <c r="H20" s="34">
        <f>AH20</f>
        <v>-32</v>
      </c>
      <c r="I20" s="30"/>
      <c r="J20" s="374">
        <f t="shared" si="34"/>
        <v>-1.5561099197144539</v>
      </c>
      <c r="K20" s="232">
        <f>ROUND(C20/$A$67,0)</f>
        <v>-2</v>
      </c>
      <c r="L20" s="219"/>
      <c r="M20" s="292" t="s">
        <v>120</v>
      </c>
      <c r="N20" s="299">
        <f>+'[2]1. Retrieve'!$B22</f>
        <v>0</v>
      </c>
      <c r="O20" s="219">
        <f t="shared" si="15"/>
        <v>16</v>
      </c>
      <c r="P20" s="305"/>
      <c r="Q20" s="306"/>
      <c r="R20" s="305"/>
      <c r="S20" s="305">
        <v>-16</v>
      </c>
      <c r="T20" s="219"/>
      <c r="U20" s="219">
        <f t="shared" si="18"/>
        <v>0</v>
      </c>
      <c r="V20" s="219">
        <f t="shared" si="19"/>
        <v>0</v>
      </c>
      <c r="W20" s="219">
        <f t="shared" si="20"/>
        <v>16</v>
      </c>
      <c r="X20" s="219">
        <f t="shared" si="21"/>
        <v>-16</v>
      </c>
      <c r="Y20" s="219"/>
      <c r="Z20" s="305">
        <v>-81</v>
      </c>
      <c r="AA20" s="306">
        <v>-74</v>
      </c>
      <c r="AB20" s="305">
        <v>-52</v>
      </c>
      <c r="AC20" s="305">
        <v>-32</v>
      </c>
      <c r="AD20" s="219"/>
      <c r="AE20" s="219">
        <f t="shared" si="22"/>
        <v>-7</v>
      </c>
      <c r="AF20" s="219">
        <f t="shared" si="23"/>
        <v>-22</v>
      </c>
      <c r="AG20" s="219">
        <f t="shared" si="24"/>
        <v>-20</v>
      </c>
      <c r="AH20" s="219">
        <f t="shared" si="25"/>
        <v>-32</v>
      </c>
      <c r="AI20" s="219"/>
      <c r="AJ20" s="305">
        <v>-117</v>
      </c>
      <c r="AK20" s="306">
        <v>-74</v>
      </c>
      <c r="AL20" s="305">
        <v>-46</v>
      </c>
      <c r="AM20" s="305">
        <v>-20</v>
      </c>
      <c r="AN20" s="219"/>
      <c r="AO20" s="217">
        <f t="shared" si="26"/>
        <v>-43</v>
      </c>
      <c r="AP20" s="217">
        <f t="shared" si="27"/>
        <v>-28</v>
      </c>
      <c r="AQ20" s="217">
        <f t="shared" si="28"/>
        <v>-26</v>
      </c>
      <c r="AR20" s="217">
        <f t="shared" si="29"/>
        <v>-20</v>
      </c>
      <c r="AS20" s="217"/>
      <c r="AT20" s="305">
        <v>133</v>
      </c>
      <c r="AU20" s="306">
        <v>101</v>
      </c>
      <c r="AV20" s="305">
        <v>66</v>
      </c>
      <c r="AW20" s="305">
        <v>38</v>
      </c>
      <c r="AX20" s="219"/>
      <c r="AY20" s="217">
        <f t="shared" si="30"/>
        <v>32</v>
      </c>
      <c r="AZ20" s="217">
        <f t="shared" si="31"/>
        <v>35</v>
      </c>
      <c r="BA20" s="217">
        <f t="shared" si="32"/>
        <v>28</v>
      </c>
      <c r="BB20" s="217">
        <f t="shared" si="33"/>
        <v>38</v>
      </c>
    </row>
    <row r="21" spans="1:54" ht="12" customHeight="1">
      <c r="A21" s="25" t="s">
        <v>19</v>
      </c>
      <c r="B21" s="28">
        <f>SUM(B19:B20)</f>
        <v>61</v>
      </c>
      <c r="C21" s="29">
        <f>SUM(C19:C20)</f>
        <v>636</v>
      </c>
      <c r="D21" s="30">
        <f>SUM(D19:D20)</f>
        <v>567</v>
      </c>
      <c r="E21" s="31">
        <f t="shared" si="17"/>
        <v>12.169312169312164</v>
      </c>
      <c r="F21" s="31"/>
      <c r="G21" s="29">
        <f>SUM(G19:G20)</f>
        <v>636</v>
      </c>
      <c r="H21" s="30">
        <f>SUM(H19:H20)</f>
        <v>567</v>
      </c>
      <c r="I21" s="30"/>
      <c r="J21" s="374">
        <f t="shared" si="34"/>
        <v>61.855369308649543</v>
      </c>
      <c r="K21" s="287">
        <f>ROUND(C21/$A$67,0)-B21</f>
        <v>1</v>
      </c>
      <c r="L21" s="219"/>
      <c r="M21" s="293" t="s">
        <v>19</v>
      </c>
      <c r="N21" s="299">
        <f>+'[2]1. Retrieve'!$B23</f>
        <v>0</v>
      </c>
      <c r="O21" s="219">
        <f t="shared" si="15"/>
        <v>-636</v>
      </c>
      <c r="P21" s="219"/>
      <c r="Q21" s="219"/>
      <c r="R21" s="219"/>
      <c r="S21" s="219">
        <v>636</v>
      </c>
      <c r="T21" s="219"/>
      <c r="U21" s="219">
        <f t="shared" si="18"/>
        <v>0</v>
      </c>
      <c r="V21" s="219">
        <f t="shared" si="19"/>
        <v>0</v>
      </c>
      <c r="W21" s="219">
        <f t="shared" si="20"/>
        <v>-636</v>
      </c>
      <c r="X21" s="219">
        <f t="shared" si="21"/>
        <v>636</v>
      </c>
      <c r="Y21" s="219"/>
      <c r="Z21" s="219">
        <v>2375</v>
      </c>
      <c r="AA21" s="219">
        <v>1748</v>
      </c>
      <c r="AB21" s="219">
        <v>1164</v>
      </c>
      <c r="AC21" s="219">
        <v>567</v>
      </c>
      <c r="AD21" s="219"/>
      <c r="AE21" s="219">
        <f t="shared" si="22"/>
        <v>627</v>
      </c>
      <c r="AF21" s="219">
        <f t="shared" si="23"/>
        <v>584</v>
      </c>
      <c r="AG21" s="219">
        <f t="shared" si="24"/>
        <v>597</v>
      </c>
      <c r="AH21" s="219">
        <f t="shared" si="25"/>
        <v>567</v>
      </c>
      <c r="AI21" s="219"/>
      <c r="AJ21" s="219">
        <v>2096</v>
      </c>
      <c r="AK21" s="219">
        <v>1537</v>
      </c>
      <c r="AL21" s="219">
        <v>1008</v>
      </c>
      <c r="AM21" s="219">
        <v>496</v>
      </c>
      <c r="AN21" s="219"/>
      <c r="AO21" s="217">
        <f t="shared" si="26"/>
        <v>559</v>
      </c>
      <c r="AP21" s="217">
        <f t="shared" si="27"/>
        <v>529</v>
      </c>
      <c r="AQ21" s="217">
        <f t="shared" si="28"/>
        <v>512</v>
      </c>
      <c r="AR21" s="217">
        <f t="shared" si="29"/>
        <v>496</v>
      </c>
      <c r="AS21" s="219"/>
      <c r="AT21" s="219">
        <v>2107</v>
      </c>
      <c r="AU21" s="219">
        <v>1570</v>
      </c>
      <c r="AV21" s="219">
        <f>+AV19+AV20</f>
        <v>1046</v>
      </c>
      <c r="AW21" s="219">
        <v>521</v>
      </c>
      <c r="AX21" s="219"/>
      <c r="AY21" s="217">
        <f t="shared" si="30"/>
        <v>537</v>
      </c>
      <c r="AZ21" s="217">
        <f t="shared" si="31"/>
        <v>524</v>
      </c>
      <c r="BA21" s="217">
        <f t="shared" si="32"/>
        <v>525</v>
      </c>
      <c r="BB21" s="217">
        <f t="shared" si="33"/>
        <v>521</v>
      </c>
    </row>
    <row r="22" spans="1:54" ht="18" customHeight="1">
      <c r="A22" s="37" t="s">
        <v>35</v>
      </c>
      <c r="B22" s="28">
        <f>K22</f>
        <v>-25</v>
      </c>
      <c r="C22" s="274">
        <f>S22</f>
        <v>-260</v>
      </c>
      <c r="D22" s="30">
        <f>AC22</f>
        <v>-242</v>
      </c>
      <c r="E22" s="31">
        <f>(+C22/D22-1)*100</f>
        <v>7.4380165289256173</v>
      </c>
      <c r="F22" s="31"/>
      <c r="G22" s="29">
        <f>X22</f>
        <v>-260</v>
      </c>
      <c r="H22" s="30">
        <f>AH22</f>
        <v>-242</v>
      </c>
      <c r="I22" s="30"/>
      <c r="J22" s="374">
        <f t="shared" si="34"/>
        <v>-25.286786195359873</v>
      </c>
      <c r="K22" s="219">
        <f>ROUND(C22/$A$67,0)</f>
        <v>-25</v>
      </c>
      <c r="L22" s="219"/>
      <c r="M22" s="294" t="s">
        <v>35</v>
      </c>
      <c r="N22" s="299">
        <f>+'[2]1. Retrieve'!$B24</f>
        <v>0</v>
      </c>
      <c r="O22" s="219">
        <f t="shared" si="15"/>
        <v>260</v>
      </c>
      <c r="P22" s="305"/>
      <c r="Q22" s="306"/>
      <c r="R22" s="305"/>
      <c r="S22" s="305">
        <v>-260</v>
      </c>
      <c r="T22" s="219"/>
      <c r="U22" s="219">
        <f t="shared" si="18"/>
        <v>0</v>
      </c>
      <c r="V22" s="219">
        <f t="shared" si="19"/>
        <v>0</v>
      </c>
      <c r="W22" s="219">
        <f t="shared" si="20"/>
        <v>260</v>
      </c>
      <c r="X22" s="219">
        <f t="shared" si="21"/>
        <v>-260</v>
      </c>
      <c r="Y22" s="219"/>
      <c r="Z22" s="305">
        <v>-996</v>
      </c>
      <c r="AA22" s="306">
        <v>-744</v>
      </c>
      <c r="AB22" s="305">
        <v>-497</v>
      </c>
      <c r="AC22" s="305">
        <v>-242</v>
      </c>
      <c r="AD22" s="219"/>
      <c r="AE22" s="219">
        <f t="shared" si="22"/>
        <v>-252</v>
      </c>
      <c r="AF22" s="219">
        <f t="shared" si="23"/>
        <v>-247</v>
      </c>
      <c r="AG22" s="219">
        <f t="shared" si="24"/>
        <v>-255</v>
      </c>
      <c r="AH22" s="219">
        <f t="shared" si="25"/>
        <v>-242</v>
      </c>
      <c r="AI22" s="219"/>
      <c r="AJ22" s="305">
        <v>-925</v>
      </c>
      <c r="AK22" s="306">
        <v>-680</v>
      </c>
      <c r="AL22" s="305">
        <v>-444</v>
      </c>
      <c r="AM22" s="305">
        <v>-214</v>
      </c>
      <c r="AN22" s="219"/>
      <c r="AO22" s="217">
        <f t="shared" si="26"/>
        <v>-245</v>
      </c>
      <c r="AP22" s="217">
        <f t="shared" si="27"/>
        <v>-236</v>
      </c>
      <c r="AQ22" s="217">
        <f t="shared" si="28"/>
        <v>-230</v>
      </c>
      <c r="AR22" s="217">
        <f t="shared" si="29"/>
        <v>-214</v>
      </c>
      <c r="AS22" s="217"/>
      <c r="AT22" s="305">
        <v>-823</v>
      </c>
      <c r="AU22" s="306">
        <v>-602</v>
      </c>
      <c r="AV22" s="305">
        <v>-408</v>
      </c>
      <c r="AW22" s="305">
        <v>-199</v>
      </c>
      <c r="AX22" s="219"/>
      <c r="AY22" s="217">
        <f t="shared" si="30"/>
        <v>-221</v>
      </c>
      <c r="AZ22" s="217">
        <f t="shared" si="31"/>
        <v>-194</v>
      </c>
      <c r="BA22" s="217">
        <f t="shared" si="32"/>
        <v>-209</v>
      </c>
      <c r="BB22" s="217">
        <f t="shared" si="33"/>
        <v>-199</v>
      </c>
    </row>
    <row r="23" spans="1:54" ht="12" customHeight="1">
      <c r="A23" s="41" t="s">
        <v>171</v>
      </c>
      <c r="B23" s="28">
        <f>K23</f>
        <v>-7</v>
      </c>
      <c r="C23" s="274">
        <f>S23</f>
        <v>-74</v>
      </c>
      <c r="D23" s="34">
        <f>AC23</f>
        <v>-75</v>
      </c>
      <c r="E23" s="35">
        <f t="shared" si="17"/>
        <v>-1.3333333333333308</v>
      </c>
      <c r="F23" s="35"/>
      <c r="G23" s="33">
        <f>X23</f>
        <v>-74</v>
      </c>
      <c r="H23" s="34">
        <f>AH23</f>
        <v>-75</v>
      </c>
      <c r="I23" s="30"/>
      <c r="J23" s="374">
        <f t="shared" si="34"/>
        <v>-7.1970083786793486</v>
      </c>
      <c r="K23" s="219">
        <f>ROUND(C23/$A$67,0)</f>
        <v>-7</v>
      </c>
      <c r="L23" s="219"/>
      <c r="M23" s="295" t="s">
        <v>171</v>
      </c>
      <c r="N23" s="299">
        <f>+'[2]1. Retrieve'!$B25</f>
        <v>0</v>
      </c>
      <c r="O23" s="219">
        <f t="shared" si="15"/>
        <v>74</v>
      </c>
      <c r="P23" s="305"/>
      <c r="Q23" s="306"/>
      <c r="R23" s="305"/>
      <c r="S23" s="305">
        <v>-74</v>
      </c>
      <c r="T23" s="219"/>
      <c r="U23" s="219">
        <f t="shared" si="18"/>
        <v>0</v>
      </c>
      <c r="V23" s="219">
        <f t="shared" si="19"/>
        <v>0</v>
      </c>
      <c r="W23" s="219">
        <f t="shared" si="20"/>
        <v>74</v>
      </c>
      <c r="X23" s="219">
        <f t="shared" si="21"/>
        <v>-74</v>
      </c>
      <c r="Y23" s="219"/>
      <c r="Z23" s="305">
        <v>-105</v>
      </c>
      <c r="AA23" s="306">
        <v>-142</v>
      </c>
      <c r="AB23" s="305">
        <v>-147</v>
      </c>
      <c r="AC23" s="305">
        <v>-75</v>
      </c>
      <c r="AD23" s="219"/>
      <c r="AE23" s="219">
        <f t="shared" si="22"/>
        <v>37</v>
      </c>
      <c r="AF23" s="219">
        <f t="shared" si="23"/>
        <v>5</v>
      </c>
      <c r="AG23" s="219">
        <f t="shared" si="24"/>
        <v>-72</v>
      </c>
      <c r="AH23" s="219">
        <f t="shared" si="25"/>
        <v>-75</v>
      </c>
      <c r="AI23" s="219"/>
      <c r="AJ23" s="305">
        <v>-156</v>
      </c>
      <c r="AK23" s="306">
        <v>-92</v>
      </c>
      <c r="AL23" s="305">
        <v>-58</v>
      </c>
      <c r="AM23" s="305">
        <v>-29</v>
      </c>
      <c r="AN23" s="219"/>
      <c r="AO23" s="217">
        <f t="shared" si="26"/>
        <v>-64</v>
      </c>
      <c r="AP23" s="217">
        <f t="shared" si="27"/>
        <v>-34</v>
      </c>
      <c r="AQ23" s="217">
        <f t="shared" si="28"/>
        <v>-29</v>
      </c>
      <c r="AR23" s="217">
        <f t="shared" si="29"/>
        <v>-29</v>
      </c>
      <c r="AS23" s="217"/>
      <c r="AT23" s="305">
        <v>-244</v>
      </c>
      <c r="AU23" s="306">
        <v>-174</v>
      </c>
      <c r="AV23" s="305">
        <v>-125</v>
      </c>
      <c r="AW23" s="305">
        <v>-66</v>
      </c>
      <c r="AX23" s="219"/>
      <c r="AY23" s="217">
        <f t="shared" si="30"/>
        <v>-70</v>
      </c>
      <c r="AZ23" s="217">
        <f t="shared" si="31"/>
        <v>-49</v>
      </c>
      <c r="BA23" s="217">
        <f t="shared" si="32"/>
        <v>-59</v>
      </c>
      <c r="BB23" s="217">
        <f t="shared" si="33"/>
        <v>-66</v>
      </c>
    </row>
    <row r="24" spans="1:54" ht="12" customHeight="1">
      <c r="A24" s="36" t="s">
        <v>128</v>
      </c>
      <c r="B24" s="38">
        <f>SUM(B21:B23)</f>
        <v>29</v>
      </c>
      <c r="C24" s="39">
        <f>SUM(C21:C23)</f>
        <v>302</v>
      </c>
      <c r="D24" s="40">
        <f>+D21+D22+D23</f>
        <v>250</v>
      </c>
      <c r="E24" s="35">
        <f>(+C24/D24-1)*100</f>
        <v>20.799999999999997</v>
      </c>
      <c r="F24" s="35"/>
      <c r="G24" s="39">
        <f>+G21+G22+G23</f>
        <v>302</v>
      </c>
      <c r="H24" s="40">
        <f>+H21+H22+H23</f>
        <v>250</v>
      </c>
      <c r="I24" s="30"/>
      <c r="J24" s="374">
        <f t="shared" si="34"/>
        <v>29.371574734610316</v>
      </c>
      <c r="K24" s="360">
        <f>ROUND(C24/$A$67,0)-B24</f>
        <v>0</v>
      </c>
      <c r="L24" s="219"/>
      <c r="M24" s="296" t="s">
        <v>128</v>
      </c>
      <c r="N24" s="299" t="str">
        <f>+'[2]1. Retrieve'!$B26</f>
        <v>IS4703</v>
      </c>
      <c r="O24" s="219" t="e">
        <f t="shared" si="15"/>
        <v>#VALUE!</v>
      </c>
      <c r="P24" s="219"/>
      <c r="Q24" s="219"/>
      <c r="R24" s="219"/>
      <c r="S24" s="219">
        <v>302</v>
      </c>
      <c r="T24" s="219"/>
      <c r="U24" s="219">
        <f t="shared" si="18"/>
        <v>0</v>
      </c>
      <c r="V24" s="219">
        <f t="shared" si="19"/>
        <v>0</v>
      </c>
      <c r="W24" s="219">
        <f t="shared" si="20"/>
        <v>-302</v>
      </c>
      <c r="X24" s="219">
        <f t="shared" si="21"/>
        <v>302</v>
      </c>
      <c r="Y24" s="219"/>
      <c r="Z24" s="219">
        <v>1274</v>
      </c>
      <c r="AA24" s="219">
        <v>862</v>
      </c>
      <c r="AB24" s="219">
        <v>520</v>
      </c>
      <c r="AC24" s="219">
        <v>250</v>
      </c>
      <c r="AD24" s="219"/>
      <c r="AE24" s="219">
        <f t="shared" si="22"/>
        <v>412</v>
      </c>
      <c r="AF24" s="219">
        <f t="shared" si="23"/>
        <v>342</v>
      </c>
      <c r="AG24" s="219">
        <f t="shared" si="24"/>
        <v>270</v>
      </c>
      <c r="AH24" s="219">
        <f t="shared" si="25"/>
        <v>250</v>
      </c>
      <c r="AI24" s="219"/>
      <c r="AJ24" s="219">
        <v>1015</v>
      </c>
      <c r="AK24" s="219">
        <v>765</v>
      </c>
      <c r="AL24" s="219">
        <v>506</v>
      </c>
      <c r="AM24" s="219">
        <v>253</v>
      </c>
      <c r="AN24" s="219"/>
      <c r="AO24" s="217">
        <f t="shared" si="26"/>
        <v>250</v>
      </c>
      <c r="AP24" s="217">
        <f t="shared" si="27"/>
        <v>259</v>
      </c>
      <c r="AQ24" s="217">
        <f t="shared" si="28"/>
        <v>253</v>
      </c>
      <c r="AR24" s="217">
        <f t="shared" si="29"/>
        <v>253</v>
      </c>
      <c r="AS24" s="219"/>
      <c r="AT24" s="219">
        <v>1040</v>
      </c>
      <c r="AU24" s="219">
        <v>794</v>
      </c>
      <c r="AV24" s="219">
        <f>+AV21+AV22+AV23</f>
        <v>513</v>
      </c>
      <c r="AW24" s="219">
        <v>256</v>
      </c>
      <c r="AX24" s="219"/>
      <c r="AY24" s="217">
        <f t="shared" si="30"/>
        <v>246</v>
      </c>
      <c r="AZ24" s="217">
        <f t="shared" si="31"/>
        <v>281</v>
      </c>
      <c r="BA24" s="217">
        <f t="shared" si="32"/>
        <v>257</v>
      </c>
      <c r="BB24" s="217">
        <f t="shared" si="33"/>
        <v>256</v>
      </c>
    </row>
    <row r="25" spans="1:54" ht="18" customHeight="1">
      <c r="A25" s="25" t="s">
        <v>0</v>
      </c>
      <c r="B25" s="28">
        <f>B12+B24</f>
        <v>322</v>
      </c>
      <c r="C25" s="29">
        <f>+C24+C12</f>
        <v>3315</v>
      </c>
      <c r="D25" s="30">
        <f>+D24+D12</f>
        <v>3081</v>
      </c>
      <c r="E25" s="31">
        <f>(+C25/D25-1)*100</f>
        <v>7.5949367088607556</v>
      </c>
      <c r="F25" s="31"/>
      <c r="G25" s="29">
        <f>+G24+G12</f>
        <v>3315</v>
      </c>
      <c r="H25" s="30">
        <f>+H24+H12</f>
        <v>3081</v>
      </c>
      <c r="I25" s="30"/>
      <c r="J25" s="374">
        <f t="shared" si="34"/>
        <v>322.40652399083842</v>
      </c>
      <c r="K25" s="287">
        <f>ROUND(C25/$A$67,0)-B25</f>
        <v>0</v>
      </c>
      <c r="L25" s="219"/>
      <c r="M25" s="293" t="s">
        <v>0</v>
      </c>
      <c r="N25" s="379">
        <f>+'[2]1. Retrieve'!$B28</f>
        <v>0</v>
      </c>
      <c r="O25" s="219">
        <f t="shared" si="15"/>
        <v>-3315</v>
      </c>
      <c r="P25" s="219"/>
      <c r="Q25" s="219"/>
      <c r="R25" s="219"/>
      <c r="S25" s="219">
        <v>3315</v>
      </c>
      <c r="T25" s="219"/>
      <c r="U25" s="219">
        <f t="shared" si="18"/>
        <v>0</v>
      </c>
      <c r="V25" s="219">
        <f t="shared" si="19"/>
        <v>0</v>
      </c>
      <c r="W25" s="219">
        <f t="shared" si="20"/>
        <v>-3315</v>
      </c>
      <c r="X25" s="219">
        <f t="shared" si="21"/>
        <v>3315</v>
      </c>
      <c r="Y25" s="219"/>
      <c r="Z25" s="219">
        <v>12434</v>
      </c>
      <c r="AA25" s="219">
        <v>9080</v>
      </c>
      <c r="AB25" s="219">
        <v>6464</v>
      </c>
      <c r="AC25" s="219">
        <v>3081</v>
      </c>
      <c r="AD25" s="219"/>
      <c r="AE25" s="219">
        <f t="shared" si="22"/>
        <v>3354</v>
      </c>
      <c r="AF25" s="219">
        <f t="shared" si="23"/>
        <v>2616</v>
      </c>
      <c r="AG25" s="219">
        <f t="shared" si="24"/>
        <v>3383</v>
      </c>
      <c r="AH25" s="219">
        <f t="shared" si="25"/>
        <v>3081</v>
      </c>
      <c r="AI25" s="219"/>
      <c r="AJ25" s="219">
        <v>10124</v>
      </c>
      <c r="AK25" s="219">
        <v>7492</v>
      </c>
      <c r="AL25" s="219">
        <v>5116</v>
      </c>
      <c r="AM25" s="219">
        <v>2275</v>
      </c>
      <c r="AN25" s="219"/>
      <c r="AO25" s="217">
        <f t="shared" si="26"/>
        <v>2632</v>
      </c>
      <c r="AP25" s="217">
        <f t="shared" si="27"/>
        <v>2376</v>
      </c>
      <c r="AQ25" s="217">
        <f t="shared" si="28"/>
        <v>2841</v>
      </c>
      <c r="AR25" s="217">
        <f t="shared" si="29"/>
        <v>2275</v>
      </c>
      <c r="AS25" s="219"/>
      <c r="AT25" s="219">
        <v>9641</v>
      </c>
      <c r="AU25" s="219">
        <v>7046</v>
      </c>
      <c r="AV25" s="219">
        <f>+AV12+AV24</f>
        <v>4695</v>
      </c>
      <c r="AW25" s="219">
        <v>2245</v>
      </c>
      <c r="AX25" s="219"/>
      <c r="AY25" s="217">
        <f t="shared" si="30"/>
        <v>2595</v>
      </c>
      <c r="AZ25" s="217">
        <f t="shared" si="31"/>
        <v>2351</v>
      </c>
      <c r="BA25" s="217">
        <f t="shared" si="32"/>
        <v>2450</v>
      </c>
      <c r="BB25" s="217">
        <f t="shared" si="33"/>
        <v>2245</v>
      </c>
    </row>
    <row r="26" spans="1:54" ht="18" customHeight="1">
      <c r="A26" s="27" t="s">
        <v>121</v>
      </c>
      <c r="B26" s="28">
        <f>K26</f>
        <v>-8</v>
      </c>
      <c r="C26" s="274">
        <f>S26</f>
        <v>-86</v>
      </c>
      <c r="D26" s="30">
        <f>AC26</f>
        <v>-96</v>
      </c>
      <c r="E26" s="31">
        <f>(+C26/D26-1)*100</f>
        <v>-10.416666666666663</v>
      </c>
      <c r="F26" s="31"/>
      <c r="G26" s="29">
        <f>X26</f>
        <v>-86</v>
      </c>
      <c r="H26" s="30">
        <f>AH26</f>
        <v>-96</v>
      </c>
      <c r="I26" s="30"/>
      <c r="J26" s="374">
        <f t="shared" si="34"/>
        <v>-8.3640908184651899</v>
      </c>
      <c r="K26" s="232">
        <f>ROUND(C26/$A$67,0)</f>
        <v>-8</v>
      </c>
      <c r="L26" s="219"/>
      <c r="M26" s="292" t="s">
        <v>121</v>
      </c>
      <c r="N26" s="299">
        <f>+'[2]1. Retrieve'!$B32</f>
        <v>0</v>
      </c>
      <c r="O26" s="219">
        <f t="shared" si="15"/>
        <v>86</v>
      </c>
      <c r="P26" s="305"/>
      <c r="Q26" s="306"/>
      <c r="R26" s="305"/>
      <c r="S26" s="305">
        <v>-86</v>
      </c>
      <c r="T26" s="219"/>
      <c r="U26" s="219">
        <f t="shared" si="18"/>
        <v>0</v>
      </c>
      <c r="V26" s="219">
        <f t="shared" si="19"/>
        <v>0</v>
      </c>
      <c r="W26" s="219">
        <f t="shared" si="20"/>
        <v>86</v>
      </c>
      <c r="X26" s="219">
        <f t="shared" si="21"/>
        <v>-86</v>
      </c>
      <c r="Y26" s="219"/>
      <c r="Z26" s="305">
        <v>-373</v>
      </c>
      <c r="AA26" s="306">
        <v>-278</v>
      </c>
      <c r="AB26" s="305">
        <v>-200</v>
      </c>
      <c r="AC26" s="305">
        <v>-96</v>
      </c>
      <c r="AD26" s="219"/>
      <c r="AE26" s="219">
        <f t="shared" si="22"/>
        <v>-95</v>
      </c>
      <c r="AF26" s="219">
        <f t="shared" si="23"/>
        <v>-78</v>
      </c>
      <c r="AG26" s="219">
        <f t="shared" si="24"/>
        <v>-104</v>
      </c>
      <c r="AH26" s="219">
        <f t="shared" si="25"/>
        <v>-96</v>
      </c>
      <c r="AI26" s="219"/>
      <c r="AJ26" s="305">
        <v>-405</v>
      </c>
      <c r="AK26" s="306">
        <v>-309</v>
      </c>
      <c r="AL26" s="305">
        <v>-215</v>
      </c>
      <c r="AM26" s="305">
        <v>-121</v>
      </c>
      <c r="AN26" s="219"/>
      <c r="AO26" s="217">
        <f t="shared" si="26"/>
        <v>-96</v>
      </c>
      <c r="AP26" s="217">
        <f t="shared" si="27"/>
        <v>-94</v>
      </c>
      <c r="AQ26" s="217">
        <f t="shared" si="28"/>
        <v>-94</v>
      </c>
      <c r="AR26" s="217">
        <f t="shared" si="29"/>
        <v>-121</v>
      </c>
      <c r="AS26" s="217"/>
      <c r="AT26" s="305">
        <v>-259</v>
      </c>
      <c r="AU26" s="306">
        <v>-181</v>
      </c>
      <c r="AV26" s="305">
        <v>-141</v>
      </c>
      <c r="AW26" s="305">
        <v>-73</v>
      </c>
      <c r="AX26" s="219"/>
      <c r="AY26" s="217">
        <f t="shared" si="30"/>
        <v>-78</v>
      </c>
      <c r="AZ26" s="217">
        <f t="shared" si="31"/>
        <v>-40</v>
      </c>
      <c r="BA26" s="217">
        <f t="shared" si="32"/>
        <v>-68</v>
      </c>
      <c r="BB26" s="217">
        <f t="shared" si="33"/>
        <v>-73</v>
      </c>
    </row>
    <row r="27" spans="1:54" ht="12" customHeight="1">
      <c r="A27" s="27" t="s">
        <v>122</v>
      </c>
      <c r="B27" s="28">
        <f>K27</f>
        <v>-3</v>
      </c>
      <c r="C27" s="274">
        <f>S27</f>
        <v>-26</v>
      </c>
      <c r="D27" s="30">
        <f>AC27</f>
        <v>5</v>
      </c>
      <c r="E27" s="31">
        <f>(+C27/D27-1)*100</f>
        <v>-620</v>
      </c>
      <c r="F27" s="31"/>
      <c r="G27" s="29">
        <f>X27</f>
        <v>-26</v>
      </c>
      <c r="H27" s="30">
        <f>AH27</f>
        <v>5</v>
      </c>
      <c r="I27" s="30"/>
      <c r="J27" s="374">
        <f t="shared" si="34"/>
        <v>-2.5286786195359876</v>
      </c>
      <c r="K27" s="219">
        <f>ROUND(C27/$A$67,0)</f>
        <v>-3</v>
      </c>
      <c r="L27" s="219"/>
      <c r="M27" s="292" t="s">
        <v>122</v>
      </c>
      <c r="N27" s="299">
        <f>+'[2]1. Retrieve'!$B35</f>
        <v>0</v>
      </c>
      <c r="O27" s="219">
        <f t="shared" si="15"/>
        <v>26</v>
      </c>
      <c r="P27" s="305"/>
      <c r="Q27" s="306"/>
      <c r="R27" s="305"/>
      <c r="S27" s="305">
        <v>-26</v>
      </c>
      <c r="T27" s="219"/>
      <c r="U27" s="219">
        <f t="shared" ref="U27:W28" si="35">+P27-Q27</f>
        <v>0</v>
      </c>
      <c r="V27" s="219">
        <f t="shared" si="35"/>
        <v>0</v>
      </c>
      <c r="W27" s="219">
        <f t="shared" si="35"/>
        <v>26</v>
      </c>
      <c r="X27" s="219">
        <f>+S27</f>
        <v>-26</v>
      </c>
      <c r="Y27" s="219"/>
      <c r="Z27" s="305">
        <v>-23</v>
      </c>
      <c r="AA27" s="306">
        <v>-13</v>
      </c>
      <c r="AB27" s="305">
        <v>25</v>
      </c>
      <c r="AC27" s="305">
        <v>5</v>
      </c>
      <c r="AD27" s="219"/>
      <c r="AE27" s="219">
        <f t="shared" ref="AE27:AG28" si="36">+Z27-AA27</f>
        <v>-10</v>
      </c>
      <c r="AF27" s="219">
        <f t="shared" si="36"/>
        <v>-38</v>
      </c>
      <c r="AG27" s="219">
        <f t="shared" si="36"/>
        <v>20</v>
      </c>
      <c r="AH27" s="219">
        <f>+AC27</f>
        <v>5</v>
      </c>
      <c r="AI27" s="219"/>
      <c r="AJ27" s="305">
        <v>-16</v>
      </c>
      <c r="AK27" s="306">
        <v>19</v>
      </c>
      <c r="AL27" s="305">
        <v>-18</v>
      </c>
      <c r="AM27" s="305">
        <v>-8</v>
      </c>
      <c r="AN27" s="219"/>
      <c r="AO27" s="217">
        <f t="shared" ref="AO27:AQ28" si="37">+AJ27-AK27</f>
        <v>-35</v>
      </c>
      <c r="AP27" s="217">
        <f t="shared" si="37"/>
        <v>37</v>
      </c>
      <c r="AQ27" s="217">
        <f t="shared" si="37"/>
        <v>-10</v>
      </c>
      <c r="AR27" s="217">
        <f>+AM27</f>
        <v>-8</v>
      </c>
      <c r="AS27" s="217"/>
      <c r="AT27" s="305">
        <v>-273</v>
      </c>
      <c r="AU27" s="306">
        <v>-176</v>
      </c>
      <c r="AV27" s="305">
        <v>-104</v>
      </c>
      <c r="AW27" s="305">
        <v>-14</v>
      </c>
      <c r="AX27" s="219"/>
      <c r="AY27" s="217">
        <f t="shared" ref="AY27:BA28" si="38">+AT27-AU27</f>
        <v>-97</v>
      </c>
      <c r="AZ27" s="217">
        <f t="shared" si="38"/>
        <v>-72</v>
      </c>
      <c r="BA27" s="217">
        <f t="shared" si="38"/>
        <v>-90</v>
      </c>
      <c r="BB27" s="217">
        <f>+AW27</f>
        <v>-14</v>
      </c>
    </row>
    <row r="28" spans="1:54" ht="24" customHeight="1">
      <c r="A28" s="452" t="s">
        <v>198</v>
      </c>
      <c r="B28" s="32">
        <f>K28</f>
        <v>1</v>
      </c>
      <c r="C28" s="285">
        <f>S28</f>
        <v>11</v>
      </c>
      <c r="D28" s="34">
        <f>AC28</f>
        <v>9</v>
      </c>
      <c r="E28" s="35">
        <f>(+C28/D28-1)*100+0.01</f>
        <v>22.232222222222234</v>
      </c>
      <c r="F28" s="31"/>
      <c r="G28" s="29">
        <f>X28</f>
        <v>11</v>
      </c>
      <c r="H28" s="30">
        <f>AH28</f>
        <v>9</v>
      </c>
      <c r="I28" s="30"/>
      <c r="J28" s="374">
        <f t="shared" si="34"/>
        <v>1.0698255698036869</v>
      </c>
      <c r="K28" s="219">
        <f>ROUND(C28/$A$67,0)</f>
        <v>1</v>
      </c>
      <c r="L28" s="219"/>
      <c r="M28" s="294" t="s">
        <v>184</v>
      </c>
      <c r="N28" s="299">
        <f>+'[2]1. Retrieve'!$B36</f>
        <v>0</v>
      </c>
      <c r="O28" s="219">
        <f t="shared" si="15"/>
        <v>-11</v>
      </c>
      <c r="P28" s="305"/>
      <c r="Q28" s="306"/>
      <c r="R28" s="305"/>
      <c r="S28" s="305">
        <v>11</v>
      </c>
      <c r="T28" s="219"/>
      <c r="U28" s="219">
        <f t="shared" si="35"/>
        <v>0</v>
      </c>
      <c r="V28" s="219">
        <f t="shared" si="35"/>
        <v>0</v>
      </c>
      <c r="W28" s="219">
        <f t="shared" si="35"/>
        <v>-11</v>
      </c>
      <c r="X28" s="219">
        <f>+S28</f>
        <v>11</v>
      </c>
      <c r="Y28" s="219"/>
      <c r="Z28" s="305">
        <v>44</v>
      </c>
      <c r="AA28" s="306">
        <v>31</v>
      </c>
      <c r="AB28" s="305">
        <v>24</v>
      </c>
      <c r="AC28" s="305">
        <v>9</v>
      </c>
      <c r="AD28" s="219"/>
      <c r="AE28" s="219">
        <f t="shared" si="36"/>
        <v>13</v>
      </c>
      <c r="AF28" s="219">
        <f t="shared" si="36"/>
        <v>7</v>
      </c>
      <c r="AG28" s="219">
        <f t="shared" si="36"/>
        <v>15</v>
      </c>
      <c r="AH28" s="219">
        <f>+AC28</f>
        <v>9</v>
      </c>
      <c r="AI28" s="219"/>
      <c r="AJ28" s="305">
        <v>60</v>
      </c>
      <c r="AK28" s="306">
        <v>41</v>
      </c>
      <c r="AL28" s="305">
        <v>32</v>
      </c>
      <c r="AM28" s="305">
        <v>20</v>
      </c>
      <c r="AN28" s="219"/>
      <c r="AO28" s="217">
        <f t="shared" si="37"/>
        <v>19</v>
      </c>
      <c r="AP28" s="217">
        <f t="shared" si="37"/>
        <v>9</v>
      </c>
      <c r="AQ28" s="217">
        <f t="shared" si="37"/>
        <v>12</v>
      </c>
      <c r="AR28" s="217">
        <f>+AM28</f>
        <v>20</v>
      </c>
      <c r="AS28" s="217"/>
      <c r="AT28" s="305">
        <v>46</v>
      </c>
      <c r="AU28" s="306">
        <v>40</v>
      </c>
      <c r="AV28" s="305">
        <v>42</v>
      </c>
      <c r="AW28" s="305">
        <v>18</v>
      </c>
      <c r="AX28" s="219"/>
      <c r="AY28" s="217">
        <f t="shared" si="38"/>
        <v>6</v>
      </c>
      <c r="AZ28" s="217">
        <f t="shared" si="38"/>
        <v>-2</v>
      </c>
      <c r="BA28" s="217">
        <f t="shared" si="38"/>
        <v>24</v>
      </c>
      <c r="BB28" s="217">
        <f>+AW28</f>
        <v>18</v>
      </c>
    </row>
    <row r="29" spans="1:54" ht="13.15" hidden="1" customHeight="1" outlineLevel="1">
      <c r="A29" s="41" t="s">
        <v>183</v>
      </c>
      <c r="B29" s="319" t="s">
        <v>16</v>
      </c>
      <c r="C29" s="274" t="s">
        <v>16</v>
      </c>
      <c r="D29" s="35">
        <f>+AJ29</f>
        <v>0</v>
      </c>
      <c r="E29" s="333" t="s">
        <v>16</v>
      </c>
      <c r="F29" s="35"/>
      <c r="G29" s="367">
        <f>+AE29</f>
        <v>0</v>
      </c>
      <c r="H29" s="35">
        <f>+AO29</f>
        <v>0</v>
      </c>
      <c r="I29" s="30"/>
      <c r="J29" s="374" t="e">
        <f t="shared" si="34"/>
        <v>#VALUE!</v>
      </c>
      <c r="K29" s="219" t="e">
        <f>ROUND(C29/$A$67,0)</f>
        <v>#VALUE!</v>
      </c>
      <c r="L29" s="219"/>
      <c r="M29" s="295" t="s">
        <v>193</v>
      </c>
      <c r="N29" s="299"/>
      <c r="O29" s="219">
        <f t="shared" si="15"/>
        <v>0</v>
      </c>
      <c r="P29" s="305"/>
      <c r="Q29" s="306"/>
      <c r="R29" s="305"/>
      <c r="S29" s="305"/>
      <c r="T29" s="219"/>
      <c r="U29" s="219"/>
      <c r="V29" s="219">
        <f t="shared" si="19"/>
        <v>0</v>
      </c>
      <c r="W29" s="219" t="s">
        <v>16</v>
      </c>
      <c r="X29" s="219">
        <f t="shared" si="21"/>
        <v>0</v>
      </c>
      <c r="Y29" s="219"/>
      <c r="Z29" s="305"/>
      <c r="AA29" s="306"/>
      <c r="AB29" s="305"/>
      <c r="AC29" s="305"/>
      <c r="AD29" s="219"/>
      <c r="AE29" s="219"/>
      <c r="AF29" s="219">
        <f t="shared" si="23"/>
        <v>0</v>
      </c>
      <c r="AG29" s="219" t="s">
        <v>16</v>
      </c>
      <c r="AH29" s="219">
        <f t="shared" si="25"/>
        <v>0</v>
      </c>
      <c r="AI29" s="219"/>
      <c r="AJ29" s="305">
        <v>0</v>
      </c>
      <c r="AK29" s="306"/>
      <c r="AL29" s="305">
        <v>0</v>
      </c>
      <c r="AM29" s="305">
        <v>0</v>
      </c>
      <c r="AN29" s="219"/>
      <c r="AO29" s="217"/>
      <c r="AP29" s="217">
        <f t="shared" ref="AP29:AQ33" si="39">+AK29-AL29</f>
        <v>0</v>
      </c>
      <c r="AQ29" s="217" t="s">
        <v>16</v>
      </c>
      <c r="AR29" s="217">
        <f t="shared" si="29"/>
        <v>0</v>
      </c>
      <c r="AS29" s="217"/>
      <c r="AT29" s="305">
        <v>0</v>
      </c>
      <c r="AU29" s="306">
        <v>0</v>
      </c>
      <c r="AV29" s="305" t="s">
        <v>16</v>
      </c>
      <c r="AW29" s="305" t="s">
        <v>16</v>
      </c>
      <c r="AX29" s="219"/>
      <c r="AY29" s="217">
        <f t="shared" si="30"/>
        <v>0</v>
      </c>
      <c r="AZ29" s="217" t="e">
        <f t="shared" ref="AZ29:BA33" si="40">+AU29-AV29</f>
        <v>#VALUE!</v>
      </c>
      <c r="BA29" s="217" t="e">
        <f t="shared" si="40"/>
        <v>#VALUE!</v>
      </c>
      <c r="BB29" s="217" t="str">
        <f t="shared" si="33"/>
        <v>-</v>
      </c>
    </row>
    <row r="30" spans="1:54" ht="19.5" customHeight="1" collapsed="1">
      <c r="A30" s="164" t="s">
        <v>119</v>
      </c>
      <c r="B30" s="38">
        <f>SUM(B26:B29)</f>
        <v>-10</v>
      </c>
      <c r="C30" s="39">
        <f>SUM(C26:C29)</f>
        <v>-101</v>
      </c>
      <c r="D30" s="40">
        <f>SUM(D26:D29)</f>
        <v>-82</v>
      </c>
      <c r="E30" s="191">
        <f>(+C30/D30-1)*100</f>
        <v>23.170731707317071</v>
      </c>
      <c r="F30" s="191"/>
      <c r="G30" s="39">
        <f>SUM(G26:G29)</f>
        <v>-101</v>
      </c>
      <c r="H30" s="40">
        <f>SUM(H26:H29)</f>
        <v>-82</v>
      </c>
      <c r="I30" s="30"/>
      <c r="J30" s="374">
        <f t="shared" si="34"/>
        <v>-9.8229438681974894</v>
      </c>
      <c r="K30" s="201">
        <f>ROUND(C30/$A$67,0)-B30</f>
        <v>0</v>
      </c>
      <c r="L30" s="30"/>
      <c r="M30" s="297" t="s">
        <v>119</v>
      </c>
      <c r="N30" s="299">
        <f>SUM(N26:N29)</f>
        <v>0</v>
      </c>
      <c r="O30" s="219">
        <f t="shared" si="15"/>
        <v>101</v>
      </c>
      <c r="P30" s="219"/>
      <c r="Q30" s="219"/>
      <c r="R30" s="219"/>
      <c r="S30" s="219">
        <v>-101</v>
      </c>
      <c r="T30" s="219"/>
      <c r="U30" s="219">
        <f>+P30-Q30</f>
        <v>0</v>
      </c>
      <c r="V30" s="219">
        <f t="shared" si="19"/>
        <v>0</v>
      </c>
      <c r="W30" s="219">
        <f>+R30-S30</f>
        <v>101</v>
      </c>
      <c r="X30" s="219">
        <f t="shared" si="21"/>
        <v>-101</v>
      </c>
      <c r="Y30" s="219"/>
      <c r="Z30" s="219">
        <v>-352</v>
      </c>
      <c r="AA30" s="219">
        <v>-260</v>
      </c>
      <c r="AB30" s="219">
        <v>-151</v>
      </c>
      <c r="AC30" s="219">
        <v>-82</v>
      </c>
      <c r="AD30" s="219"/>
      <c r="AE30" s="219">
        <f>+Z30-AA30</f>
        <v>-92</v>
      </c>
      <c r="AF30" s="219">
        <f t="shared" si="23"/>
        <v>-109</v>
      </c>
      <c r="AG30" s="219">
        <f>+AB30-AC30</f>
        <v>-69</v>
      </c>
      <c r="AH30" s="219">
        <f t="shared" si="25"/>
        <v>-82</v>
      </c>
      <c r="AI30" s="219"/>
      <c r="AJ30" s="219">
        <v>-361</v>
      </c>
      <c r="AK30" s="219">
        <v>-250</v>
      </c>
      <c r="AL30" s="219">
        <v>-201</v>
      </c>
      <c r="AM30" s="219">
        <v>-109</v>
      </c>
      <c r="AN30" s="219"/>
      <c r="AO30" s="217">
        <f>+AJ30-AK30</f>
        <v>-111</v>
      </c>
      <c r="AP30" s="217">
        <f t="shared" si="39"/>
        <v>-49</v>
      </c>
      <c r="AQ30" s="217">
        <f t="shared" si="39"/>
        <v>-92</v>
      </c>
      <c r="AR30" s="217">
        <f t="shared" si="29"/>
        <v>-109</v>
      </c>
      <c r="AS30" s="219"/>
      <c r="AT30" s="219">
        <v>-532</v>
      </c>
      <c r="AU30" s="219">
        <v>-357</v>
      </c>
      <c r="AV30" s="219">
        <f>+SUM(AV26:AV29)</f>
        <v>-203</v>
      </c>
      <c r="AW30" s="219">
        <v>-87</v>
      </c>
      <c r="AX30" s="219"/>
      <c r="AY30" s="217">
        <f>+AT30-AU30</f>
        <v>-175</v>
      </c>
      <c r="AZ30" s="217">
        <f t="shared" si="40"/>
        <v>-154</v>
      </c>
      <c r="BA30" s="217">
        <f t="shared" si="40"/>
        <v>-116</v>
      </c>
      <c r="BB30" s="217">
        <f t="shared" si="33"/>
        <v>-87</v>
      </c>
    </row>
    <row r="31" spans="1:54" s="17" customFormat="1" ht="14.25" customHeight="1">
      <c r="A31" s="25" t="s">
        <v>111</v>
      </c>
      <c r="B31" s="30">
        <f>+B25+B30</f>
        <v>312</v>
      </c>
      <c r="C31" s="29">
        <f>+C30+C25</f>
        <v>3214</v>
      </c>
      <c r="D31" s="30">
        <f>+D30+D25</f>
        <v>2999</v>
      </c>
      <c r="E31" s="31">
        <f>(+C31/D31-1)*100</f>
        <v>7.1690563521173756</v>
      </c>
      <c r="F31" s="31"/>
      <c r="G31" s="29">
        <f>+G30+G25</f>
        <v>3214</v>
      </c>
      <c r="H31" s="30">
        <f>+H30+H25</f>
        <v>2999</v>
      </c>
      <c r="I31" s="30"/>
      <c r="J31" s="374">
        <f t="shared" si="34"/>
        <v>312.58358012264091</v>
      </c>
      <c r="K31" s="287">
        <f>ROUND(C31/$A$67,0)-B31</f>
        <v>1</v>
      </c>
      <c r="L31" s="219"/>
      <c r="M31" s="293" t="s">
        <v>111</v>
      </c>
      <c r="N31" s="379">
        <f>+'[2]1. Retrieve'!$B38</f>
        <v>0</v>
      </c>
      <c r="O31" s="219">
        <f t="shared" si="15"/>
        <v>-3214</v>
      </c>
      <c r="P31" s="219"/>
      <c r="Q31" s="219"/>
      <c r="R31" s="219"/>
      <c r="S31" s="219">
        <v>3214</v>
      </c>
      <c r="T31" s="219"/>
      <c r="U31" s="219">
        <f>+P31-Q31</f>
        <v>0</v>
      </c>
      <c r="V31" s="219">
        <f t="shared" si="19"/>
        <v>0</v>
      </c>
      <c r="W31" s="219">
        <f>+R31-S31</f>
        <v>-3214</v>
      </c>
      <c r="X31" s="219">
        <f t="shared" si="21"/>
        <v>3214</v>
      </c>
      <c r="Y31" s="219"/>
      <c r="Z31" s="219">
        <v>12082</v>
      </c>
      <c r="AA31" s="219">
        <v>8820</v>
      </c>
      <c r="AB31" s="219">
        <v>6313</v>
      </c>
      <c r="AC31" s="219">
        <v>2998.5</v>
      </c>
      <c r="AD31" s="219"/>
      <c r="AE31" s="219">
        <f>+Z31-AA31</f>
        <v>3262</v>
      </c>
      <c r="AF31" s="219">
        <f t="shared" si="23"/>
        <v>2507</v>
      </c>
      <c r="AG31" s="219">
        <f>+AB31-AC31</f>
        <v>3314.5</v>
      </c>
      <c r="AH31" s="219">
        <f t="shared" si="25"/>
        <v>2998.5</v>
      </c>
      <c r="AI31" s="219"/>
      <c r="AJ31" s="219">
        <v>9763</v>
      </c>
      <c r="AK31" s="219">
        <v>7243</v>
      </c>
      <c r="AL31" s="219">
        <v>4915</v>
      </c>
      <c r="AM31" s="219">
        <v>2166</v>
      </c>
      <c r="AN31" s="219"/>
      <c r="AO31" s="217">
        <f>+AJ31-AK31</f>
        <v>2520</v>
      </c>
      <c r="AP31" s="217">
        <f t="shared" si="39"/>
        <v>2328</v>
      </c>
      <c r="AQ31" s="217">
        <f t="shared" si="39"/>
        <v>2749</v>
      </c>
      <c r="AR31" s="217">
        <f t="shared" si="29"/>
        <v>2166</v>
      </c>
      <c r="AS31" s="219"/>
      <c r="AT31" s="219">
        <v>9109</v>
      </c>
      <c r="AU31" s="219">
        <v>6689</v>
      </c>
      <c r="AV31" s="219">
        <f>+AV25+AV30</f>
        <v>4492</v>
      </c>
      <c r="AW31" s="219">
        <v>2158</v>
      </c>
      <c r="AX31" s="219"/>
      <c r="AY31" s="217">
        <f>+AT31-AU31</f>
        <v>2420</v>
      </c>
      <c r="AZ31" s="217">
        <f t="shared" si="40"/>
        <v>2197</v>
      </c>
      <c r="BA31" s="217">
        <f t="shared" si="40"/>
        <v>2334</v>
      </c>
      <c r="BB31" s="217">
        <f t="shared" si="33"/>
        <v>2158</v>
      </c>
    </row>
    <row r="32" spans="1:54" ht="12.75" customHeight="1">
      <c r="A32" s="41" t="s">
        <v>117</v>
      </c>
      <c r="B32" s="34">
        <f>K32</f>
        <v>-83</v>
      </c>
      <c r="C32" s="285">
        <f>S32</f>
        <v>-847</v>
      </c>
      <c r="D32" s="34">
        <f>AC32</f>
        <v>-788</v>
      </c>
      <c r="E32" s="35">
        <f>(+C32/D32-1)*100</f>
        <v>7.4873096446700593</v>
      </c>
      <c r="F32" s="35"/>
      <c r="G32" s="33">
        <f>X32</f>
        <v>-847</v>
      </c>
      <c r="H32" s="34">
        <f>AH32</f>
        <v>-788</v>
      </c>
      <c r="I32" s="30"/>
      <c r="J32" s="374">
        <f t="shared" si="34"/>
        <v>-82.376568874883901</v>
      </c>
      <c r="K32" s="475">
        <f>ROUND(C32/$A$67,0)-1</f>
        <v>-83</v>
      </c>
      <c r="L32" s="219"/>
      <c r="M32" s="295" t="s">
        <v>117</v>
      </c>
      <c r="N32" s="299">
        <f>+'[2]1. Retrieve'!$B39</f>
        <v>0</v>
      </c>
      <c r="O32" s="219">
        <f t="shared" si="15"/>
        <v>847</v>
      </c>
      <c r="P32" s="305"/>
      <c r="Q32" s="306"/>
      <c r="R32" s="305"/>
      <c r="S32" s="305">
        <v>-847</v>
      </c>
      <c r="T32" s="219"/>
      <c r="U32" s="219">
        <f>+P32-Q32</f>
        <v>0</v>
      </c>
      <c r="V32" s="219">
        <f t="shared" si="19"/>
        <v>0</v>
      </c>
      <c r="W32" s="219">
        <f>+R32-S32</f>
        <v>847</v>
      </c>
      <c r="X32" s="219">
        <f t="shared" si="21"/>
        <v>-847</v>
      </c>
      <c r="Y32" s="219"/>
      <c r="Z32" s="305">
        <v>-3377</v>
      </c>
      <c r="AA32" s="306">
        <v>-2465</v>
      </c>
      <c r="AB32" s="305">
        <v>-1702</v>
      </c>
      <c r="AC32" s="305">
        <v>-788</v>
      </c>
      <c r="AD32" s="219"/>
      <c r="AE32" s="219">
        <f>+Z32-AA32</f>
        <v>-912</v>
      </c>
      <c r="AF32" s="219">
        <f t="shared" si="23"/>
        <v>-763</v>
      </c>
      <c r="AG32" s="219">
        <f>+AB32-AC32</f>
        <v>-914</v>
      </c>
      <c r="AH32" s="219">
        <f t="shared" si="25"/>
        <v>-788</v>
      </c>
      <c r="AI32" s="219"/>
      <c r="AJ32" s="305">
        <v>-2720</v>
      </c>
      <c r="AK32" s="306">
        <v>-2016</v>
      </c>
      <c r="AL32" s="305">
        <v>-1438</v>
      </c>
      <c r="AM32" s="305">
        <v>-620</v>
      </c>
      <c r="AN32" s="219"/>
      <c r="AO32" s="217">
        <f>+AJ32-AK32</f>
        <v>-704</v>
      </c>
      <c r="AP32" s="217">
        <f t="shared" si="39"/>
        <v>-578</v>
      </c>
      <c r="AQ32" s="217">
        <f t="shared" si="39"/>
        <v>-818</v>
      </c>
      <c r="AR32" s="217">
        <f t="shared" si="29"/>
        <v>-620</v>
      </c>
      <c r="AS32" s="217"/>
      <c r="AT32" s="305">
        <v>-2356</v>
      </c>
      <c r="AU32" s="306">
        <v>-1749</v>
      </c>
      <c r="AV32" s="305">
        <v>-1113</v>
      </c>
      <c r="AW32" s="305">
        <v>-458</v>
      </c>
      <c r="AX32" s="219"/>
      <c r="AY32" s="217">
        <f>+AT32-AU32</f>
        <v>-607</v>
      </c>
      <c r="AZ32" s="217">
        <f t="shared" si="40"/>
        <v>-636</v>
      </c>
      <c r="BA32" s="217">
        <f t="shared" si="40"/>
        <v>-655</v>
      </c>
      <c r="BB32" s="217">
        <f t="shared" si="33"/>
        <v>-458</v>
      </c>
    </row>
    <row r="33" spans="1:54" s="177" customFormat="1" ht="16.149999999999999" customHeight="1">
      <c r="A33" s="176" t="s">
        <v>110</v>
      </c>
      <c r="B33" s="30">
        <f>+B31+B32</f>
        <v>229</v>
      </c>
      <c r="C33" s="29">
        <f>+C32+C31</f>
        <v>2367</v>
      </c>
      <c r="D33" s="30">
        <f>+D32+D31</f>
        <v>2211</v>
      </c>
      <c r="E33" s="31">
        <f>(+C33/D33-1)*100</f>
        <v>7.0556309362279412</v>
      </c>
      <c r="F33" s="31"/>
      <c r="G33" s="29">
        <f>+G32+G31</f>
        <v>2367</v>
      </c>
      <c r="H33" s="30">
        <f>+H32+H31</f>
        <v>2211</v>
      </c>
      <c r="I33" s="30"/>
      <c r="J33" s="374">
        <f t="shared" si="34"/>
        <v>230.20701124775701</v>
      </c>
      <c r="K33" s="201">
        <f>ROUND(C33/$A$67,0)-B33</f>
        <v>1</v>
      </c>
      <c r="L33" s="30"/>
      <c r="M33" s="298" t="s">
        <v>110</v>
      </c>
      <c r="N33" s="299">
        <f>+'[2]1. Retrieve'!$B40</f>
        <v>0</v>
      </c>
      <c r="O33" s="219">
        <f t="shared" si="15"/>
        <v>-2367</v>
      </c>
      <c r="P33" s="30"/>
      <c r="Q33" s="30"/>
      <c r="R33" s="30"/>
      <c r="S33" s="30">
        <v>2367</v>
      </c>
      <c r="T33" s="30"/>
      <c r="U33" s="30">
        <f>+P33-Q33</f>
        <v>0</v>
      </c>
      <c r="V33" s="30">
        <f t="shared" si="19"/>
        <v>0</v>
      </c>
      <c r="W33" s="30">
        <f>+R33-S33</f>
        <v>-2367</v>
      </c>
      <c r="X33" s="30">
        <f t="shared" si="21"/>
        <v>2367</v>
      </c>
      <c r="Y33" s="30"/>
      <c r="Z33" s="30">
        <v>8705</v>
      </c>
      <c r="AA33" s="30">
        <v>6355</v>
      </c>
      <c r="AB33" s="30">
        <v>4611</v>
      </c>
      <c r="AC33" s="30">
        <v>2211</v>
      </c>
      <c r="AD33" s="30"/>
      <c r="AE33" s="30">
        <f>+Z33-AA33</f>
        <v>2350</v>
      </c>
      <c r="AF33" s="30">
        <f t="shared" si="23"/>
        <v>1744</v>
      </c>
      <c r="AG33" s="30">
        <f>+AB33-AC33</f>
        <v>2400</v>
      </c>
      <c r="AH33" s="30">
        <f t="shared" si="25"/>
        <v>2211</v>
      </c>
      <c r="AI33" s="30"/>
      <c r="AJ33" s="30">
        <v>7043</v>
      </c>
      <c r="AK33" s="30">
        <v>5227</v>
      </c>
      <c r="AL33" s="30">
        <v>3477</v>
      </c>
      <c r="AM33" s="30">
        <v>1546</v>
      </c>
      <c r="AN33" s="30"/>
      <c r="AO33" s="190">
        <f>+AJ33-AK33</f>
        <v>1816</v>
      </c>
      <c r="AP33" s="190">
        <f t="shared" si="39"/>
        <v>1750</v>
      </c>
      <c r="AQ33" s="190">
        <f t="shared" si="39"/>
        <v>1931</v>
      </c>
      <c r="AR33" s="190">
        <f t="shared" si="29"/>
        <v>1546</v>
      </c>
      <c r="AS33" s="30"/>
      <c r="AT33" s="30">
        <v>6753</v>
      </c>
      <c r="AU33" s="30">
        <v>4940</v>
      </c>
      <c r="AV33" s="30">
        <f>+AV31+AV32</f>
        <v>3379</v>
      </c>
      <c r="AW33" s="30">
        <v>1700</v>
      </c>
      <c r="AX33" s="30"/>
      <c r="AY33" s="190">
        <f>+AT33-AU33</f>
        <v>1813</v>
      </c>
      <c r="AZ33" s="190">
        <f t="shared" si="40"/>
        <v>1561</v>
      </c>
      <c r="BA33" s="190">
        <f t="shared" si="40"/>
        <v>1679</v>
      </c>
      <c r="BB33" s="190">
        <f t="shared" si="33"/>
        <v>1700</v>
      </c>
    </row>
    <row r="34" spans="1:54" ht="9" customHeight="1">
      <c r="A34" s="44"/>
      <c r="B34" s="45"/>
      <c r="C34" s="46"/>
      <c r="D34" s="30"/>
      <c r="E34" s="31"/>
      <c r="F34" s="47"/>
      <c r="G34" s="29"/>
      <c r="H34" s="30"/>
      <c r="I34" s="30"/>
      <c r="J34" s="374">
        <f t="shared" si="34"/>
        <v>0</v>
      </c>
      <c r="K34" s="261"/>
      <c r="L34" s="261"/>
      <c r="M34" s="220"/>
      <c r="N34" s="299"/>
      <c r="O34" s="219"/>
      <c r="P34" s="219"/>
      <c r="Q34" s="219"/>
      <c r="R34" s="199"/>
      <c r="S34" s="219"/>
      <c r="T34" s="219"/>
      <c r="U34" s="219"/>
      <c r="V34" s="219"/>
      <c r="W34" s="219"/>
      <c r="X34" s="219"/>
      <c r="Y34" s="219"/>
      <c r="Z34" s="219"/>
      <c r="AA34" s="219"/>
      <c r="AB34" s="199"/>
      <c r="AC34" s="219"/>
      <c r="AD34" s="219"/>
      <c r="AE34" s="219"/>
      <c r="AF34" s="219"/>
      <c r="AG34" s="219"/>
      <c r="AH34" s="219"/>
      <c r="AI34" s="219"/>
      <c r="AJ34" s="219"/>
      <c r="AK34" s="219"/>
      <c r="AL34" s="199"/>
      <c r="AM34" s="219"/>
      <c r="AN34" s="219"/>
      <c r="AO34" s="217"/>
      <c r="AP34" s="217"/>
      <c r="AQ34" s="217"/>
      <c r="AR34" s="217"/>
      <c r="AS34" s="219"/>
      <c r="AT34" s="219"/>
      <c r="AU34" s="219"/>
      <c r="AV34" s="199"/>
      <c r="AW34" s="219"/>
      <c r="AX34" s="219"/>
      <c r="AY34" s="217"/>
      <c r="AZ34" s="217"/>
      <c r="BA34" s="217"/>
      <c r="BB34" s="217"/>
    </row>
    <row r="35" spans="1:54" ht="18" customHeight="1">
      <c r="A35" s="179" t="s">
        <v>147</v>
      </c>
      <c r="B35" s="34"/>
      <c r="C35" s="33"/>
      <c r="D35" s="34"/>
      <c r="E35" s="35"/>
      <c r="F35" s="35"/>
      <c r="G35" s="33"/>
      <c r="H35" s="34"/>
      <c r="I35" s="30"/>
      <c r="J35" s="374">
        <f t="shared" si="34"/>
        <v>0</v>
      </c>
      <c r="K35" s="219"/>
      <c r="L35" s="219"/>
      <c r="M35" s="219"/>
      <c r="N35" s="301"/>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7"/>
      <c r="AP35" s="217"/>
      <c r="AQ35" s="217"/>
      <c r="AR35" s="217"/>
      <c r="AS35" s="219"/>
      <c r="AT35" s="219"/>
      <c r="AU35" s="219"/>
      <c r="AV35" s="219"/>
      <c r="AW35" s="219"/>
      <c r="AX35" s="219"/>
      <c r="AY35" s="217"/>
      <c r="AZ35" s="217"/>
      <c r="BA35" s="217"/>
      <c r="BB35" s="217"/>
    </row>
    <row r="36" spans="1:54" ht="24" customHeight="1">
      <c r="A36" s="267" t="s">
        <v>173</v>
      </c>
      <c r="B36" s="30"/>
      <c r="C36" s="29"/>
      <c r="D36" s="30"/>
      <c r="E36" s="31"/>
      <c r="F36" s="31"/>
      <c r="G36" s="29"/>
      <c r="H36" s="30"/>
      <c r="I36" s="30"/>
      <c r="J36" s="374">
        <f t="shared" si="34"/>
        <v>0</v>
      </c>
      <c r="K36" s="219"/>
      <c r="L36" s="219"/>
      <c r="M36" s="219"/>
      <c r="N36" s="313" t="s">
        <v>258</v>
      </c>
      <c r="O36" s="219"/>
      <c r="P36" s="219"/>
      <c r="Q36" s="219"/>
      <c r="R36" s="219"/>
      <c r="S36" s="219" t="s">
        <v>258</v>
      </c>
      <c r="T36" s="219"/>
      <c r="U36" s="219"/>
      <c r="V36" s="219"/>
      <c r="W36" s="219"/>
      <c r="X36" s="219"/>
      <c r="Y36" s="219"/>
      <c r="Z36" s="219" t="s">
        <v>177</v>
      </c>
      <c r="AA36" s="219"/>
      <c r="AB36" s="219"/>
      <c r="AC36" s="219" t="s">
        <v>258</v>
      </c>
      <c r="AD36" s="219"/>
      <c r="AE36" s="219"/>
      <c r="AF36" s="219"/>
      <c r="AG36" s="219"/>
      <c r="AH36" s="219"/>
      <c r="AI36" s="219"/>
      <c r="AJ36" s="219" t="s">
        <v>177</v>
      </c>
      <c r="AK36" s="219"/>
      <c r="AL36" s="219"/>
      <c r="AM36" s="219"/>
      <c r="AN36" s="219"/>
      <c r="AO36" s="217"/>
      <c r="AP36" s="217"/>
      <c r="AQ36" s="217"/>
      <c r="AR36" s="217"/>
      <c r="AS36" s="219"/>
      <c r="AT36" s="219"/>
      <c r="AU36" s="219"/>
      <c r="AV36" s="219"/>
      <c r="AW36" s="219"/>
      <c r="AX36" s="219"/>
      <c r="AY36" s="217"/>
      <c r="AZ36" s="217"/>
      <c r="BA36" s="217"/>
      <c r="BB36" s="217"/>
    </row>
    <row r="37" spans="1:54" ht="12" customHeight="1">
      <c r="A37" s="43" t="s">
        <v>167</v>
      </c>
      <c r="B37" s="28">
        <f>K37</f>
        <v>-80</v>
      </c>
      <c r="C37" s="274">
        <f>S37</f>
        <v>-821</v>
      </c>
      <c r="D37" s="30">
        <f>AC37</f>
        <v>285</v>
      </c>
      <c r="E37" s="31"/>
      <c r="F37" s="31"/>
      <c r="G37" s="29">
        <f>X37</f>
        <v>-821</v>
      </c>
      <c r="H37" s="30">
        <f>AH37</f>
        <v>285</v>
      </c>
      <c r="I37" s="30"/>
      <c r="J37" s="374">
        <f t="shared" si="34"/>
        <v>-79.847890255347906</v>
      </c>
      <c r="K37" s="289">
        <f>ROUND(C37/$A$67,0)</f>
        <v>-80</v>
      </c>
      <c r="L37" s="30"/>
      <c r="M37" s="43" t="s">
        <v>167</v>
      </c>
      <c r="N37" s="299">
        <v>-821</v>
      </c>
      <c r="O37" s="219">
        <f t="shared" si="15"/>
        <v>0</v>
      </c>
      <c r="P37" s="305"/>
      <c r="Q37" s="305"/>
      <c r="R37" s="305"/>
      <c r="S37" s="305">
        <v>-821</v>
      </c>
      <c r="T37" s="219"/>
      <c r="U37" s="30">
        <f t="shared" ref="U37:U42" si="41">+P37-Q37</f>
        <v>0</v>
      </c>
      <c r="V37" s="30">
        <f t="shared" ref="V37:W41" si="42">+Q37-R37</f>
        <v>0</v>
      </c>
      <c r="W37" s="30">
        <f t="shared" si="42"/>
        <v>821</v>
      </c>
      <c r="X37" s="30">
        <f>+S37</f>
        <v>-821</v>
      </c>
      <c r="Y37" s="219"/>
      <c r="Z37" s="305">
        <v>-824</v>
      </c>
      <c r="AA37" s="305">
        <v>-947</v>
      </c>
      <c r="AB37" s="305">
        <v>-629</v>
      </c>
      <c r="AC37" s="305">
        <v>285</v>
      </c>
      <c r="AD37" s="219"/>
      <c r="AE37" s="30">
        <f t="shared" ref="AE37:AE42" si="43">+Z37-AA37</f>
        <v>123</v>
      </c>
      <c r="AF37" s="30">
        <f t="shared" ref="AF37:AG41" si="44">+AA37-AB37</f>
        <v>-318</v>
      </c>
      <c r="AG37" s="30">
        <f t="shared" si="44"/>
        <v>-914</v>
      </c>
      <c r="AH37" s="30">
        <f>+AC37</f>
        <v>285</v>
      </c>
      <c r="AI37" s="219"/>
      <c r="AJ37" s="305">
        <v>1932</v>
      </c>
      <c r="AK37" s="305">
        <v>1640</v>
      </c>
      <c r="AL37" s="305">
        <v>1178</v>
      </c>
      <c r="AM37" s="305">
        <v>144</v>
      </c>
      <c r="AN37" s="219"/>
      <c r="AO37" s="190">
        <f t="shared" ref="AO37:AQ38" si="45">+AJ37-AK37</f>
        <v>292</v>
      </c>
      <c r="AP37" s="190">
        <f t="shared" si="45"/>
        <v>462</v>
      </c>
      <c r="AQ37" s="190">
        <f t="shared" si="45"/>
        <v>1034</v>
      </c>
      <c r="AR37" s="190">
        <f>+AM37</f>
        <v>144</v>
      </c>
      <c r="AS37" s="219"/>
      <c r="AT37" s="305">
        <v>-2465</v>
      </c>
      <c r="AU37" s="305">
        <v>-1817</v>
      </c>
      <c r="AV37" s="305">
        <v>-501</v>
      </c>
      <c r="AW37" s="305">
        <v>-78</v>
      </c>
      <c r="AX37" s="219"/>
      <c r="AY37" s="190">
        <f t="shared" ref="AY37:BA38" si="46">+AT37-AU37</f>
        <v>-648</v>
      </c>
      <c r="AZ37" s="190">
        <f t="shared" si="46"/>
        <v>-1316</v>
      </c>
      <c r="BA37" s="190">
        <f t="shared" si="46"/>
        <v>-423</v>
      </c>
      <c r="BB37" s="190">
        <f>+AW37</f>
        <v>-78</v>
      </c>
    </row>
    <row r="38" spans="1:54" ht="12" customHeight="1" outlineLevel="1">
      <c r="A38" s="43" t="s">
        <v>123</v>
      </c>
      <c r="B38" s="28"/>
      <c r="C38" s="29"/>
      <c r="D38" s="30"/>
      <c r="E38" s="31"/>
      <c r="F38" s="31"/>
      <c r="G38" s="29"/>
      <c r="H38" s="30"/>
      <c r="I38" s="30"/>
      <c r="J38" s="374">
        <f t="shared" si="34"/>
        <v>0</v>
      </c>
      <c r="K38" s="289">
        <f>ROUND(C38/$A$67,0)</f>
        <v>0</v>
      </c>
      <c r="L38" s="30"/>
      <c r="M38" s="219"/>
      <c r="N38" s="302"/>
      <c r="O38" s="219">
        <f t="shared" si="15"/>
        <v>0</v>
      </c>
      <c r="P38" s="305"/>
      <c r="Q38" s="305"/>
      <c r="R38" s="305"/>
      <c r="S38" s="309"/>
      <c r="T38" s="219"/>
      <c r="U38" s="30">
        <f t="shared" si="41"/>
        <v>0</v>
      </c>
      <c r="V38" s="30">
        <f t="shared" si="42"/>
        <v>0</v>
      </c>
      <c r="W38" s="30">
        <f t="shared" si="42"/>
        <v>0</v>
      </c>
      <c r="X38" s="30">
        <f>+S38</f>
        <v>0</v>
      </c>
      <c r="Y38" s="219"/>
      <c r="Z38" s="305"/>
      <c r="AA38" s="305"/>
      <c r="AB38" s="305"/>
      <c r="AC38" s="309"/>
      <c r="AD38" s="219"/>
      <c r="AE38" s="30">
        <f t="shared" si="43"/>
        <v>0</v>
      </c>
      <c r="AF38" s="30">
        <f t="shared" si="44"/>
        <v>0</v>
      </c>
      <c r="AG38" s="30">
        <f t="shared" si="44"/>
        <v>0</v>
      </c>
      <c r="AH38" s="30">
        <f>+AC38</f>
        <v>0</v>
      </c>
      <c r="AI38" s="219"/>
      <c r="AJ38" s="305"/>
      <c r="AK38" s="305"/>
      <c r="AL38" s="305"/>
      <c r="AM38" s="309"/>
      <c r="AN38" s="219"/>
      <c r="AO38" s="190">
        <f t="shared" si="45"/>
        <v>0</v>
      </c>
      <c r="AP38" s="190">
        <f t="shared" si="45"/>
        <v>0</v>
      </c>
      <c r="AQ38" s="190">
        <f t="shared" si="45"/>
        <v>0</v>
      </c>
      <c r="AR38" s="190">
        <f>+AM38</f>
        <v>0</v>
      </c>
      <c r="AS38" s="219"/>
      <c r="AT38" s="305"/>
      <c r="AU38" s="305"/>
      <c r="AV38" s="305"/>
      <c r="AW38" s="309"/>
      <c r="AX38" s="219"/>
      <c r="AY38" s="190">
        <f t="shared" si="46"/>
        <v>0</v>
      </c>
      <c r="AZ38" s="190">
        <f t="shared" si="46"/>
        <v>0</v>
      </c>
      <c r="BA38" s="190">
        <f t="shared" si="46"/>
        <v>0</v>
      </c>
      <c r="BB38" s="190">
        <f>+AW38</f>
        <v>0</v>
      </c>
    </row>
    <row r="39" spans="1:54" ht="12" customHeight="1" outlineLevel="1">
      <c r="A39" s="43" t="s">
        <v>168</v>
      </c>
      <c r="B39" s="319"/>
      <c r="C39" s="274"/>
      <c r="D39" s="30"/>
      <c r="E39" s="31"/>
      <c r="F39" s="31"/>
      <c r="G39" s="29"/>
      <c r="H39" s="30"/>
      <c r="I39" s="30"/>
      <c r="J39" s="374">
        <f t="shared" si="34"/>
        <v>0</v>
      </c>
      <c r="K39" s="289">
        <f>ROUND(C39/$A$67,0)</f>
        <v>0</v>
      </c>
      <c r="L39" s="30"/>
      <c r="M39" s="43"/>
      <c r="N39" s="299">
        <f>+'[3]4.6.1 Board Balance'!$B47</f>
        <v>0</v>
      </c>
      <c r="O39" s="219">
        <f t="shared" si="15"/>
        <v>0</v>
      </c>
      <c r="P39" s="305"/>
      <c r="Q39" s="305"/>
      <c r="R39" s="305"/>
      <c r="S39" s="305">
        <v>0</v>
      </c>
      <c r="T39" s="219"/>
      <c r="U39" s="30">
        <f t="shared" si="41"/>
        <v>0</v>
      </c>
      <c r="V39" s="30">
        <f t="shared" si="42"/>
        <v>0</v>
      </c>
      <c r="W39" s="30">
        <f t="shared" si="42"/>
        <v>0</v>
      </c>
      <c r="X39" s="30">
        <f>+S39</f>
        <v>0</v>
      </c>
      <c r="Y39" s="219"/>
      <c r="Z39" s="305"/>
      <c r="AA39" s="305"/>
      <c r="AB39" s="305"/>
      <c r="AC39" s="305" t="s">
        <v>16</v>
      </c>
      <c r="AD39" s="219"/>
      <c r="AE39" s="30">
        <f t="shared" si="43"/>
        <v>0</v>
      </c>
      <c r="AF39" s="30">
        <f t="shared" si="44"/>
        <v>0</v>
      </c>
      <c r="AG39" s="30" t="e">
        <f t="shared" si="44"/>
        <v>#VALUE!</v>
      </c>
      <c r="AH39" s="30" t="str">
        <f>+AC39</f>
        <v>-</v>
      </c>
      <c r="AI39" s="219"/>
      <c r="AJ39" s="305" t="s">
        <v>16</v>
      </c>
      <c r="AK39" s="305"/>
      <c r="AL39" s="305">
        <v>0</v>
      </c>
      <c r="AM39" s="305">
        <v>0</v>
      </c>
      <c r="AN39" s="219"/>
      <c r="AO39" s="190" t="e">
        <f t="shared" ref="AO39:AP41" si="47">+AJ39-AK39</f>
        <v>#VALUE!</v>
      </c>
      <c r="AP39" s="190">
        <f t="shared" si="47"/>
        <v>0</v>
      </c>
      <c r="AQ39" s="190">
        <f>+AL39-AM39</f>
        <v>0</v>
      </c>
      <c r="AR39" s="190">
        <f>+AM39</f>
        <v>0</v>
      </c>
      <c r="AS39" s="219"/>
      <c r="AT39" s="305" t="s">
        <v>16</v>
      </c>
      <c r="AU39" s="305" t="s">
        <v>16</v>
      </c>
      <c r="AV39" s="305">
        <v>0</v>
      </c>
      <c r="AW39" s="305">
        <v>0</v>
      </c>
      <c r="AX39" s="219"/>
      <c r="AY39" s="190" t="e">
        <f t="shared" ref="AY39:AZ41" si="48">+AT39-AU39</f>
        <v>#VALUE!</v>
      </c>
      <c r="AZ39" s="190" t="e">
        <f t="shared" si="48"/>
        <v>#VALUE!</v>
      </c>
      <c r="BA39" s="190">
        <v>-21</v>
      </c>
      <c r="BB39" s="190">
        <f>+AW39</f>
        <v>0</v>
      </c>
    </row>
    <row r="40" spans="1:54" ht="12" customHeight="1" outlineLevel="1">
      <c r="A40" s="43" t="s">
        <v>139</v>
      </c>
      <c r="B40" s="274"/>
      <c r="C40" s="274"/>
      <c r="D40" s="453"/>
      <c r="E40" s="31"/>
      <c r="F40" s="31"/>
      <c r="G40" s="29"/>
      <c r="H40" s="30"/>
      <c r="I40" s="30"/>
      <c r="J40" s="374">
        <f t="shared" si="34"/>
        <v>0</v>
      </c>
      <c r="K40" s="289">
        <f>ROUND(C40/$A$67,0)</f>
        <v>0</v>
      </c>
      <c r="L40" s="30"/>
      <c r="M40" s="219"/>
      <c r="N40" s="299">
        <f>+'[3]4.6.1 Board Balance'!$B48</f>
        <v>-1101</v>
      </c>
      <c r="O40" s="219" t="e">
        <f t="shared" si="15"/>
        <v>#VALUE!</v>
      </c>
      <c r="P40" s="305"/>
      <c r="Q40" s="305"/>
      <c r="R40" s="305"/>
      <c r="S40" s="305" t="s">
        <v>16</v>
      </c>
      <c r="T40" s="219"/>
      <c r="U40" s="30">
        <f t="shared" si="41"/>
        <v>0</v>
      </c>
      <c r="V40" s="30">
        <f t="shared" si="42"/>
        <v>0</v>
      </c>
      <c r="W40" s="30" t="e">
        <f t="shared" si="42"/>
        <v>#VALUE!</v>
      </c>
      <c r="X40" s="30" t="str">
        <f>+S40</f>
        <v>-</v>
      </c>
      <c r="Y40" s="219"/>
      <c r="Z40" s="305"/>
      <c r="AA40" s="305"/>
      <c r="AB40" s="305"/>
      <c r="AC40" s="305">
        <v>0</v>
      </c>
      <c r="AD40" s="219"/>
      <c r="AE40" s="30">
        <f t="shared" si="43"/>
        <v>0</v>
      </c>
      <c r="AF40" s="30">
        <f t="shared" si="44"/>
        <v>0</v>
      </c>
      <c r="AG40" s="30">
        <f t="shared" si="44"/>
        <v>0</v>
      </c>
      <c r="AH40" s="30">
        <f>+AC40</f>
        <v>0</v>
      </c>
      <c r="AI40" s="219"/>
      <c r="AJ40" s="305">
        <v>0</v>
      </c>
      <c r="AK40" s="305">
        <v>0</v>
      </c>
      <c r="AL40" s="305">
        <v>0</v>
      </c>
      <c r="AM40" s="305">
        <v>0</v>
      </c>
      <c r="AN40" s="219"/>
      <c r="AO40" s="190">
        <f t="shared" si="47"/>
        <v>0</v>
      </c>
      <c r="AP40" s="190">
        <f t="shared" si="47"/>
        <v>0</v>
      </c>
      <c r="AQ40" s="190">
        <f>+AL40-AM40</f>
        <v>0</v>
      </c>
      <c r="AR40" s="190">
        <f>+AM40</f>
        <v>0</v>
      </c>
      <c r="AS40" s="219"/>
      <c r="AT40" s="305">
        <v>23</v>
      </c>
      <c r="AU40" s="305">
        <v>23</v>
      </c>
      <c r="AV40" s="305">
        <v>23</v>
      </c>
      <c r="AW40" s="305">
        <v>23</v>
      </c>
      <c r="AX40" s="219"/>
      <c r="AY40" s="190">
        <f t="shared" si="48"/>
        <v>0</v>
      </c>
      <c r="AZ40" s="190">
        <f t="shared" si="48"/>
        <v>0</v>
      </c>
      <c r="BA40" s="190">
        <f>+AV40-AW40</f>
        <v>0</v>
      </c>
      <c r="BB40" s="190">
        <f>+AW40</f>
        <v>23</v>
      </c>
    </row>
    <row r="41" spans="1:54" ht="24.75" customHeight="1">
      <c r="A41" s="268" t="s">
        <v>174</v>
      </c>
      <c r="B41" s="334">
        <f>K41</f>
        <v>4</v>
      </c>
      <c r="C41" s="285">
        <f>S41</f>
        <v>38</v>
      </c>
      <c r="D41" s="34">
        <f>AC41</f>
        <v>10</v>
      </c>
      <c r="E41" s="35"/>
      <c r="F41" s="35"/>
      <c r="G41" s="33">
        <f>X41</f>
        <v>38</v>
      </c>
      <c r="H41" s="34">
        <f>AH41</f>
        <v>10</v>
      </c>
      <c r="I41" s="30"/>
      <c r="J41" s="374">
        <f t="shared" si="34"/>
        <v>3.695761059321828</v>
      </c>
      <c r="K41" s="289">
        <f>ROUND(C41/$A$67,0)</f>
        <v>4</v>
      </c>
      <c r="L41" s="30"/>
      <c r="M41" s="219"/>
      <c r="N41" s="362">
        <v>38</v>
      </c>
      <c r="O41" s="219">
        <f t="shared" si="15"/>
        <v>0</v>
      </c>
      <c r="P41" s="305"/>
      <c r="Q41" s="305"/>
      <c r="R41" s="305"/>
      <c r="S41" s="305">
        <v>38</v>
      </c>
      <c r="T41" s="219"/>
      <c r="U41" s="30">
        <f t="shared" si="41"/>
        <v>0</v>
      </c>
      <c r="V41" s="30">
        <f t="shared" si="42"/>
        <v>0</v>
      </c>
      <c r="W41" s="30">
        <f t="shared" si="42"/>
        <v>-38</v>
      </c>
      <c r="X41" s="30">
        <f>+S41</f>
        <v>38</v>
      </c>
      <c r="Y41" s="219"/>
      <c r="Z41" s="305">
        <v>-1</v>
      </c>
      <c r="AA41" s="305">
        <v>-4</v>
      </c>
      <c r="AB41" s="305">
        <v>-3</v>
      </c>
      <c r="AC41" s="305">
        <v>10</v>
      </c>
      <c r="AD41" s="219"/>
      <c r="AE41" s="30">
        <f t="shared" si="43"/>
        <v>3</v>
      </c>
      <c r="AF41" s="30">
        <f t="shared" si="44"/>
        <v>-1</v>
      </c>
      <c r="AG41" s="30">
        <f t="shared" si="44"/>
        <v>-13</v>
      </c>
      <c r="AH41" s="30">
        <f>+AC41</f>
        <v>10</v>
      </c>
      <c r="AI41" s="219"/>
      <c r="AJ41" s="305">
        <v>42</v>
      </c>
      <c r="AK41" s="305">
        <v>48</v>
      </c>
      <c r="AL41" s="305">
        <v>25.077999999999999</v>
      </c>
      <c r="AM41" s="305">
        <v>14</v>
      </c>
      <c r="AN41" s="219"/>
      <c r="AO41" s="190">
        <f t="shared" si="47"/>
        <v>-6</v>
      </c>
      <c r="AP41" s="190">
        <f t="shared" si="47"/>
        <v>22.922000000000001</v>
      </c>
      <c r="AQ41" s="190">
        <f>+AL41-AM41</f>
        <v>11.077999999999999</v>
      </c>
      <c r="AR41" s="190">
        <f>+AM41</f>
        <v>14</v>
      </c>
      <c r="AS41" s="219"/>
      <c r="AT41" s="305">
        <v>-44</v>
      </c>
      <c r="AU41" s="305">
        <v>-27</v>
      </c>
      <c r="AV41" s="305">
        <v>-24</v>
      </c>
      <c r="AW41" s="305">
        <v>-15</v>
      </c>
      <c r="AX41" s="219"/>
      <c r="AY41" s="190">
        <f t="shared" si="48"/>
        <v>-17</v>
      </c>
      <c r="AZ41" s="190">
        <f t="shared" si="48"/>
        <v>-3</v>
      </c>
      <c r="BA41" s="190">
        <v>0</v>
      </c>
      <c r="BB41" s="190">
        <f>+AW41</f>
        <v>-15</v>
      </c>
    </row>
    <row r="42" spans="1:54" ht="12" customHeight="1">
      <c r="A42" s="267"/>
      <c r="B42" s="28">
        <f>SUM(B37:B41)</f>
        <v>-76</v>
      </c>
      <c r="C42" s="29">
        <f>SUM(C37:C41)</f>
        <v>-783</v>
      </c>
      <c r="D42" s="30">
        <f>SUM(D37:D41)</f>
        <v>295</v>
      </c>
      <c r="E42" s="31"/>
      <c r="F42" s="31"/>
      <c r="G42" s="29">
        <f>SUM(G37:G41)</f>
        <v>-783</v>
      </c>
      <c r="H42" s="30">
        <f>H37+H41+H38</f>
        <v>295</v>
      </c>
      <c r="I42" s="30"/>
      <c r="J42" s="374">
        <f t="shared" si="34"/>
        <v>-76.152129196026081</v>
      </c>
      <c r="K42" s="287">
        <f>ROUND(C42/$A$67,0)-B42</f>
        <v>0</v>
      </c>
      <c r="L42" s="30"/>
      <c r="M42" s="219"/>
      <c r="N42" s="299">
        <f>SUM(N37:N41)</f>
        <v>-1884</v>
      </c>
      <c r="O42" s="219">
        <f t="shared" si="15"/>
        <v>-1101</v>
      </c>
      <c r="P42" s="305"/>
      <c r="Q42" s="305"/>
      <c r="R42" s="305"/>
      <c r="S42" s="305">
        <v>-783</v>
      </c>
      <c r="T42" s="219"/>
      <c r="U42" s="30">
        <f t="shared" si="41"/>
        <v>0</v>
      </c>
      <c r="V42" s="30">
        <f>+Q42-R42</f>
        <v>0</v>
      </c>
      <c r="W42" s="30"/>
      <c r="X42" s="30"/>
      <c r="Y42" s="219"/>
      <c r="Z42" s="305">
        <v>-825</v>
      </c>
      <c r="AA42" s="305">
        <v>-951</v>
      </c>
      <c r="AB42" s="305">
        <v>-632</v>
      </c>
      <c r="AC42" s="305">
        <v>295</v>
      </c>
      <c r="AD42" s="219"/>
      <c r="AE42" s="30">
        <f t="shared" si="43"/>
        <v>126</v>
      </c>
      <c r="AF42" s="30">
        <f>+AA42-AB42</f>
        <v>-319</v>
      </c>
      <c r="AG42" s="30"/>
      <c r="AH42" s="30"/>
      <c r="AI42" s="219"/>
      <c r="AJ42" s="305">
        <v>1974</v>
      </c>
      <c r="AK42" s="305">
        <v>1688</v>
      </c>
      <c r="AL42" s="305">
        <v>1203.078</v>
      </c>
      <c r="AM42" s="305">
        <v>158</v>
      </c>
      <c r="AN42" s="219"/>
      <c r="AO42" s="190"/>
      <c r="AP42" s="190">
        <f>+AK42-AL42</f>
        <v>484.92200000000003</v>
      </c>
      <c r="AQ42" s="190">
        <f>+AL42-AM42</f>
        <v>1045.078</v>
      </c>
      <c r="AR42" s="190"/>
      <c r="AS42" s="219"/>
      <c r="AT42" s="305">
        <v>-2486</v>
      </c>
      <c r="AU42" s="305">
        <v>-1821</v>
      </c>
      <c r="AV42" s="305">
        <f>SUM(AV37:AV41)</f>
        <v>-502</v>
      </c>
      <c r="AW42" s="305">
        <v>-70</v>
      </c>
      <c r="AX42" s="219"/>
      <c r="AY42" s="190"/>
      <c r="AZ42" s="190">
        <f>+AU42-AV42</f>
        <v>-1319</v>
      </c>
      <c r="BA42" s="190"/>
      <c r="BB42" s="190"/>
    </row>
    <row r="43" spans="1:54" ht="22.15" customHeight="1">
      <c r="A43" s="267" t="s">
        <v>175</v>
      </c>
      <c r="B43" s="28"/>
      <c r="C43" s="29"/>
      <c r="D43" s="28"/>
      <c r="E43" s="31"/>
      <c r="F43" s="31"/>
      <c r="G43" s="181"/>
      <c r="H43" s="28"/>
      <c r="I43" s="28"/>
      <c r="J43" s="374">
        <f t="shared" si="34"/>
        <v>0</v>
      </c>
      <c r="K43" s="289"/>
      <c r="L43" s="30"/>
      <c r="M43" s="225" t="s">
        <v>194</v>
      </c>
      <c r="N43" s="303"/>
      <c r="O43" s="219">
        <f t="shared" si="15"/>
        <v>0</v>
      </c>
      <c r="P43" s="305"/>
      <c r="Q43" s="305"/>
      <c r="R43" s="305"/>
      <c r="S43" s="305"/>
      <c r="T43" s="219"/>
      <c r="U43" s="30"/>
      <c r="V43" s="30"/>
      <c r="W43" s="30"/>
      <c r="X43" s="30"/>
      <c r="Y43" s="219"/>
      <c r="Z43" s="305"/>
      <c r="AA43" s="305"/>
      <c r="AB43" s="305"/>
      <c r="AC43" s="305"/>
      <c r="AD43" s="219"/>
      <c r="AE43" s="30"/>
      <c r="AF43" s="30"/>
      <c r="AG43" s="30"/>
      <c r="AH43" s="30"/>
      <c r="AI43" s="219"/>
      <c r="AJ43" s="305"/>
      <c r="AK43" s="305"/>
      <c r="AL43" s="305"/>
      <c r="AM43" s="305"/>
      <c r="AN43" s="219"/>
      <c r="AO43" s="190"/>
      <c r="AP43" s="190"/>
      <c r="AQ43" s="190">
        <f>+AL43-AM43</f>
        <v>0</v>
      </c>
      <c r="AR43" s="190"/>
      <c r="AS43" s="219"/>
      <c r="AT43" s="305"/>
      <c r="AU43" s="305"/>
      <c r="AV43" s="305"/>
      <c r="AW43" s="305"/>
      <c r="AX43" s="219"/>
      <c r="AY43" s="190"/>
      <c r="AZ43" s="190"/>
      <c r="BA43" s="190"/>
      <c r="BB43" s="190"/>
    </row>
    <row r="44" spans="1:54" ht="13.5" customHeight="1">
      <c r="A44" s="43" t="s">
        <v>272</v>
      </c>
      <c r="B44" s="28">
        <f>K44</f>
        <v>-46</v>
      </c>
      <c r="C44" s="274">
        <f>S44</f>
        <v>-471</v>
      </c>
      <c r="D44" s="30">
        <f>AC44</f>
        <v>1</v>
      </c>
      <c r="E44" s="31"/>
      <c r="F44" s="31"/>
      <c r="G44" s="29">
        <f>X44</f>
        <v>-471</v>
      </c>
      <c r="H44" s="30">
        <f>AH44</f>
        <v>1</v>
      </c>
      <c r="I44" s="30"/>
      <c r="J44" s="374">
        <f t="shared" si="34"/>
        <v>-45.807985761594232</v>
      </c>
      <c r="K44" s="289">
        <f>ROUND(C44/$A$67,0)</f>
        <v>-46</v>
      </c>
      <c r="L44" s="30"/>
      <c r="M44" s="294" t="s">
        <v>179</v>
      </c>
      <c r="N44" s="299">
        <f>+'[3]4.6.1 Board Balance'!$B$50</f>
        <v>242</v>
      </c>
      <c r="O44" s="219">
        <f t="shared" si="15"/>
        <v>713</v>
      </c>
      <c r="P44" s="305"/>
      <c r="Q44" s="305"/>
      <c r="R44" s="305"/>
      <c r="S44" s="305">
        <v>-471</v>
      </c>
      <c r="T44" s="219"/>
      <c r="U44" s="30">
        <f t="shared" ref="U44:W45" si="49">+P44-Q44</f>
        <v>0</v>
      </c>
      <c r="V44" s="30">
        <f t="shared" si="49"/>
        <v>0</v>
      </c>
      <c r="W44" s="30">
        <f t="shared" si="49"/>
        <v>471</v>
      </c>
      <c r="X44" s="30">
        <f>+S44</f>
        <v>-471</v>
      </c>
      <c r="Y44" s="219"/>
      <c r="Z44" s="305">
        <v>-337</v>
      </c>
      <c r="AA44" s="305">
        <v>-199</v>
      </c>
      <c r="AB44" s="305">
        <v>-235</v>
      </c>
      <c r="AC44" s="305">
        <v>1</v>
      </c>
      <c r="AD44" s="219"/>
      <c r="AE44" s="30">
        <f t="shared" ref="AE44:AG45" si="50">+Z44-AA44</f>
        <v>-138</v>
      </c>
      <c r="AF44" s="30">
        <f t="shared" si="50"/>
        <v>36</v>
      </c>
      <c r="AG44" s="30">
        <f t="shared" si="50"/>
        <v>-236</v>
      </c>
      <c r="AH44" s="30">
        <f>+AC44</f>
        <v>1</v>
      </c>
      <c r="AI44" s="219"/>
      <c r="AJ44" s="305">
        <v>-936</v>
      </c>
      <c r="AK44" s="305">
        <v>-1414</v>
      </c>
      <c r="AL44" s="305">
        <v>-1073</v>
      </c>
      <c r="AM44" s="305">
        <v>-348</v>
      </c>
      <c r="AN44" s="219"/>
      <c r="AO44" s="190">
        <f t="shared" ref="AO44:AQ45" si="51">+AJ44-AK44</f>
        <v>478</v>
      </c>
      <c r="AP44" s="190">
        <f t="shared" si="51"/>
        <v>-341</v>
      </c>
      <c r="AQ44" s="190">
        <f t="shared" si="51"/>
        <v>-725</v>
      </c>
      <c r="AR44" s="190">
        <f>+AM44</f>
        <v>-348</v>
      </c>
      <c r="AS44" s="219"/>
      <c r="AT44" s="305">
        <v>1773</v>
      </c>
      <c r="AU44" s="305">
        <v>983</v>
      </c>
      <c r="AV44" s="305">
        <v>1306</v>
      </c>
      <c r="AW44" s="305">
        <v>-373</v>
      </c>
      <c r="AX44" s="219"/>
      <c r="AY44" s="190">
        <f t="shared" ref="AY44:BA45" si="52">+AT44-AU44</f>
        <v>790</v>
      </c>
      <c r="AZ44" s="190">
        <f t="shared" si="52"/>
        <v>-323</v>
      </c>
      <c r="BA44" s="190">
        <f t="shared" si="52"/>
        <v>1679</v>
      </c>
      <c r="BB44" s="190">
        <f>+AW44</f>
        <v>-373</v>
      </c>
    </row>
    <row r="45" spans="1:54" ht="23.45" customHeight="1">
      <c r="A45" s="268" t="s">
        <v>176</v>
      </c>
      <c r="B45" s="32">
        <f>K45</f>
        <v>10</v>
      </c>
      <c r="C45" s="285">
        <f>S45</f>
        <v>100</v>
      </c>
      <c r="D45" s="34">
        <f>AC45</f>
        <v>0</v>
      </c>
      <c r="E45" s="35"/>
      <c r="F45" s="35"/>
      <c r="G45" s="33">
        <f>X45</f>
        <v>100</v>
      </c>
      <c r="H45" s="34">
        <f>AH45</f>
        <v>0</v>
      </c>
      <c r="I45" s="30"/>
      <c r="J45" s="374">
        <f t="shared" si="34"/>
        <v>9.7256869982153358</v>
      </c>
      <c r="K45" s="289">
        <f>ROUND(C45/$A$67,0)</f>
        <v>10</v>
      </c>
      <c r="L45" s="30"/>
      <c r="M45" s="294" t="s">
        <v>176</v>
      </c>
      <c r="N45" s="304">
        <f>+'[3]4.6.1 Board Balance'!$B$51-N41</f>
        <v>2998</v>
      </c>
      <c r="O45" s="219">
        <f t="shared" si="15"/>
        <v>2898</v>
      </c>
      <c r="P45" s="305"/>
      <c r="Q45" s="305"/>
      <c r="R45" s="305"/>
      <c r="S45" s="305">
        <v>100</v>
      </c>
      <c r="T45" s="219"/>
      <c r="U45" s="30">
        <f t="shared" si="49"/>
        <v>0</v>
      </c>
      <c r="V45" s="30">
        <f t="shared" si="49"/>
        <v>0</v>
      </c>
      <c r="W45" s="30">
        <f t="shared" si="49"/>
        <v>-100</v>
      </c>
      <c r="X45" s="30">
        <f>+S45</f>
        <v>100</v>
      </c>
      <c r="Y45" s="219"/>
      <c r="Z45" s="305">
        <v>64</v>
      </c>
      <c r="AA45" s="305">
        <v>42</v>
      </c>
      <c r="AB45" s="305">
        <v>52</v>
      </c>
      <c r="AC45" s="305">
        <v>0</v>
      </c>
      <c r="AD45" s="219"/>
      <c r="AE45" s="30">
        <f t="shared" si="50"/>
        <v>22</v>
      </c>
      <c r="AF45" s="30">
        <f t="shared" si="50"/>
        <v>-10</v>
      </c>
      <c r="AG45" s="30">
        <f t="shared" si="50"/>
        <v>52</v>
      </c>
      <c r="AH45" s="30">
        <f>+AC45</f>
        <v>0</v>
      </c>
      <c r="AI45" s="219"/>
      <c r="AJ45" s="305">
        <v>207</v>
      </c>
      <c r="AK45" s="305">
        <v>308</v>
      </c>
      <c r="AL45" s="305">
        <v>236.922</v>
      </c>
      <c r="AM45" s="305">
        <v>77</v>
      </c>
      <c r="AN45" s="219"/>
      <c r="AO45" s="190">
        <f t="shared" si="51"/>
        <v>-101</v>
      </c>
      <c r="AP45" s="190">
        <f t="shared" si="51"/>
        <v>71.078000000000003</v>
      </c>
      <c r="AQ45" s="190">
        <f t="shared" si="51"/>
        <v>159.922</v>
      </c>
      <c r="AR45" s="190">
        <f>+AM45</f>
        <v>77</v>
      </c>
      <c r="AS45" s="219"/>
      <c r="AT45" s="305">
        <v>-404</v>
      </c>
      <c r="AU45" s="305">
        <v>-223</v>
      </c>
      <c r="AV45" s="305">
        <v>-287</v>
      </c>
      <c r="AW45" s="305">
        <v>82</v>
      </c>
      <c r="AX45" s="219"/>
      <c r="AY45" s="190">
        <f t="shared" si="52"/>
        <v>-181</v>
      </c>
      <c r="AZ45" s="190">
        <f t="shared" si="52"/>
        <v>64</v>
      </c>
      <c r="BA45" s="190">
        <f t="shared" si="52"/>
        <v>-369</v>
      </c>
      <c r="BB45" s="190">
        <f>+AW45</f>
        <v>82</v>
      </c>
    </row>
    <row r="46" spans="1:54" ht="12" customHeight="1">
      <c r="A46" s="178"/>
      <c r="B46" s="28">
        <f>SUM(B44:B45)</f>
        <v>-36</v>
      </c>
      <c r="C46" s="29">
        <f>SUM(C44:C45)</f>
        <v>-371</v>
      </c>
      <c r="D46" s="30">
        <f>SUM(D44:D45)</f>
        <v>1</v>
      </c>
      <c r="E46" s="191"/>
      <c r="F46" s="31"/>
      <c r="G46" s="29">
        <f>SUM(G44:G45)</f>
        <v>-371</v>
      </c>
      <c r="H46" s="30">
        <f>SUM(H44:H45)</f>
        <v>1</v>
      </c>
      <c r="I46" s="30"/>
      <c r="J46" s="374">
        <f t="shared" si="34"/>
        <v>-36.082298763378901</v>
      </c>
      <c r="K46" s="287">
        <f>ROUND(C46/$A$67,0)-B46</f>
        <v>0</v>
      </c>
      <c r="L46" s="30"/>
      <c r="M46" s="294"/>
      <c r="N46" s="299"/>
      <c r="O46" s="219">
        <f t="shared" si="15"/>
        <v>0</v>
      </c>
      <c r="P46" s="305"/>
      <c r="Q46" s="305"/>
      <c r="R46" s="305"/>
      <c r="S46" s="305"/>
      <c r="T46" s="219"/>
      <c r="U46" s="30"/>
      <c r="V46" s="30"/>
      <c r="W46" s="30"/>
      <c r="X46" s="30"/>
      <c r="Y46" s="219"/>
      <c r="Z46" s="305"/>
      <c r="AA46" s="305"/>
      <c r="AB46" s="305"/>
      <c r="AC46" s="305"/>
      <c r="AD46" s="219"/>
      <c r="AE46" s="30"/>
      <c r="AF46" s="30"/>
      <c r="AG46" s="30"/>
      <c r="AH46" s="30"/>
      <c r="AI46" s="219"/>
      <c r="AJ46" s="305"/>
      <c r="AK46" s="305"/>
      <c r="AL46" s="305"/>
      <c r="AM46" s="305"/>
      <c r="AN46" s="219"/>
      <c r="AO46" s="190"/>
      <c r="AP46" s="190"/>
      <c r="AQ46" s="190"/>
      <c r="AR46" s="190"/>
      <c r="AS46" s="219"/>
      <c r="AT46" s="305"/>
      <c r="AU46" s="305"/>
      <c r="AV46" s="305"/>
      <c r="AW46" s="305"/>
      <c r="AX46" s="219"/>
      <c r="AY46" s="190"/>
      <c r="AZ46" s="190"/>
      <c r="BA46" s="190"/>
      <c r="BB46" s="190"/>
    </row>
    <row r="47" spans="1:54" ht="12" customHeight="1">
      <c r="A47" s="180" t="s">
        <v>125</v>
      </c>
      <c r="B47" s="335">
        <f>+B46+B42</f>
        <v>-112</v>
      </c>
      <c r="C47" s="39">
        <f>+C42+C46</f>
        <v>-1154</v>
      </c>
      <c r="D47" s="40">
        <f>+D42+D46</f>
        <v>296</v>
      </c>
      <c r="E47" s="191"/>
      <c r="F47" s="39"/>
      <c r="G47" s="39">
        <f>+G42+G46</f>
        <v>-1154</v>
      </c>
      <c r="H47" s="40">
        <f>+H42+H46</f>
        <v>296</v>
      </c>
      <c r="I47" s="30"/>
      <c r="J47" s="374">
        <f t="shared" si="34"/>
        <v>-112.23442795940498</v>
      </c>
      <c r="K47" s="289">
        <f>ROUND(C47/$A$67,0)</f>
        <v>-112</v>
      </c>
      <c r="L47" s="30"/>
      <c r="M47" s="294"/>
      <c r="N47" s="301">
        <f>SUM(N42:N45)</f>
        <v>1356</v>
      </c>
      <c r="O47" s="219">
        <f t="shared" si="15"/>
        <v>2510</v>
      </c>
      <c r="P47" s="219"/>
      <c r="Q47" s="219"/>
      <c r="R47" s="219"/>
      <c r="S47" s="219">
        <v>-1154</v>
      </c>
      <c r="T47" s="219"/>
      <c r="U47" s="219">
        <f t="shared" ref="U47:W48" si="53">+P47-Q47</f>
        <v>0</v>
      </c>
      <c r="V47" s="219">
        <f t="shared" si="53"/>
        <v>0</v>
      </c>
      <c r="W47" s="219">
        <f t="shared" si="53"/>
        <v>1154</v>
      </c>
      <c r="X47" s="219">
        <f>+S47</f>
        <v>-1154</v>
      </c>
      <c r="Y47" s="219"/>
      <c r="Z47" s="219">
        <v>-1098</v>
      </c>
      <c r="AA47" s="219">
        <v>-1108</v>
      </c>
      <c r="AB47" s="219">
        <v>-815</v>
      </c>
      <c r="AC47" s="219">
        <v>296</v>
      </c>
      <c r="AD47" s="219"/>
      <c r="AE47" s="219">
        <f t="shared" ref="AE47:AG48" si="54">+Z47-AA47</f>
        <v>10</v>
      </c>
      <c r="AF47" s="219">
        <f t="shared" si="54"/>
        <v>-293</v>
      </c>
      <c r="AG47" s="219">
        <f t="shared" si="54"/>
        <v>-1111</v>
      </c>
      <c r="AH47" s="219">
        <f>+AC47</f>
        <v>296</v>
      </c>
      <c r="AI47" s="219"/>
      <c r="AJ47" s="219">
        <v>1245</v>
      </c>
      <c r="AK47" s="219">
        <v>582</v>
      </c>
      <c r="AL47" s="219">
        <v>367</v>
      </c>
      <c r="AM47" s="219">
        <v>-113</v>
      </c>
      <c r="AN47" s="219"/>
      <c r="AO47" s="217">
        <f t="shared" ref="AO47:AQ48" si="55">+AJ47-AK47</f>
        <v>663</v>
      </c>
      <c r="AP47" s="217">
        <f t="shared" si="55"/>
        <v>215</v>
      </c>
      <c r="AQ47" s="217">
        <f t="shared" si="55"/>
        <v>480</v>
      </c>
      <c r="AR47" s="217">
        <f>+AM47</f>
        <v>-113</v>
      </c>
      <c r="AS47" s="219"/>
      <c r="AT47" s="219">
        <v>-1117</v>
      </c>
      <c r="AU47" s="219">
        <v>-1061</v>
      </c>
      <c r="AV47" s="219">
        <f>SUM(AV42:AV46)</f>
        <v>517</v>
      </c>
      <c r="AW47" s="219">
        <v>-361</v>
      </c>
      <c r="AX47" s="219"/>
      <c r="AY47" s="217">
        <f>+AT47-AU47</f>
        <v>-56</v>
      </c>
      <c r="AZ47" s="217">
        <f>+AU47-AV47</f>
        <v>-1578</v>
      </c>
      <c r="BA47" s="217">
        <f>+AV47-AW47</f>
        <v>878</v>
      </c>
      <c r="BB47" s="217">
        <f>+AW47</f>
        <v>-361</v>
      </c>
    </row>
    <row r="48" spans="1:54" ht="12" customHeight="1">
      <c r="A48" s="183" t="s">
        <v>124</v>
      </c>
      <c r="B48" s="30">
        <f>SUM(B33+B47)</f>
        <v>117</v>
      </c>
      <c r="C48" s="29">
        <f>SUM(C33+C47)</f>
        <v>1213</v>
      </c>
      <c r="D48" s="30">
        <f>SUM(D33+D47)</f>
        <v>2507</v>
      </c>
      <c r="E48" s="31"/>
      <c r="F48" s="30"/>
      <c r="G48" s="29">
        <f>SUM(G33+G47)</f>
        <v>1213</v>
      </c>
      <c r="H48" s="30">
        <f>SUM(H33+H47)</f>
        <v>2507</v>
      </c>
      <c r="I48" s="30"/>
      <c r="J48" s="374">
        <f t="shared" si="34"/>
        <v>117.97258328835203</v>
      </c>
      <c r="K48" s="287">
        <f>ROUND(C48/$A$67,0)-B48</f>
        <v>1</v>
      </c>
      <c r="L48" s="30"/>
      <c r="M48" s="294"/>
      <c r="N48" s="301">
        <f>+N33+N47</f>
        <v>1356</v>
      </c>
      <c r="O48" s="219">
        <f t="shared" si="15"/>
        <v>143</v>
      </c>
      <c r="P48" s="219"/>
      <c r="Q48" s="219"/>
      <c r="R48" s="219"/>
      <c r="S48" s="219">
        <v>1213</v>
      </c>
      <c r="T48" s="219"/>
      <c r="U48" s="219">
        <f t="shared" si="53"/>
        <v>0</v>
      </c>
      <c r="V48" s="219">
        <f t="shared" si="53"/>
        <v>0</v>
      </c>
      <c r="W48" s="219">
        <f t="shared" si="53"/>
        <v>-1213</v>
      </c>
      <c r="X48" s="219">
        <f>+S48</f>
        <v>1213</v>
      </c>
      <c r="Y48" s="219"/>
      <c r="Z48" s="219">
        <v>7607</v>
      </c>
      <c r="AA48" s="219">
        <v>5247</v>
      </c>
      <c r="AB48" s="219">
        <v>3796</v>
      </c>
      <c r="AC48" s="219">
        <v>2507</v>
      </c>
      <c r="AD48" s="219"/>
      <c r="AE48" s="219">
        <f t="shared" si="54"/>
        <v>2360</v>
      </c>
      <c r="AF48" s="219">
        <f t="shared" si="54"/>
        <v>1451</v>
      </c>
      <c r="AG48" s="219">
        <f t="shared" si="54"/>
        <v>1289</v>
      </c>
      <c r="AH48" s="219">
        <f>+AC48</f>
        <v>2507</v>
      </c>
      <c r="AI48" s="219"/>
      <c r="AJ48" s="219">
        <v>4488</v>
      </c>
      <c r="AK48" s="219">
        <v>2009</v>
      </c>
      <c r="AL48" s="219">
        <v>3844</v>
      </c>
      <c r="AM48" s="219">
        <v>1433</v>
      </c>
      <c r="AN48" s="219"/>
      <c r="AO48" s="217">
        <f t="shared" si="55"/>
        <v>2479</v>
      </c>
      <c r="AP48" s="217">
        <f t="shared" si="55"/>
        <v>-1835</v>
      </c>
      <c r="AQ48" s="217">
        <f t="shared" si="55"/>
        <v>2411</v>
      </c>
      <c r="AR48" s="217">
        <f>+AM48</f>
        <v>1433</v>
      </c>
      <c r="AS48" s="219"/>
      <c r="AT48" s="219">
        <v>5636</v>
      </c>
      <c r="AU48" s="219">
        <v>3879</v>
      </c>
      <c r="AV48" s="219">
        <v>3896</v>
      </c>
      <c r="AW48" s="219">
        <v>1339</v>
      </c>
      <c r="AX48" s="219"/>
      <c r="AY48" s="217">
        <v>429</v>
      </c>
      <c r="AZ48" s="217">
        <f>+AU48-AV48</f>
        <v>-17</v>
      </c>
      <c r="BA48" s="217">
        <f>+AV48-AW48</f>
        <v>2557</v>
      </c>
      <c r="BB48" s="217">
        <f>+AW48</f>
        <v>1339</v>
      </c>
    </row>
    <row r="49" spans="1:54" ht="9" customHeight="1">
      <c r="A49" s="44"/>
      <c r="B49" s="45"/>
      <c r="C49" s="46"/>
      <c r="D49" s="30"/>
      <c r="E49" s="31"/>
      <c r="F49" s="47"/>
      <c r="G49" s="29"/>
      <c r="H49" s="30"/>
      <c r="I49" s="30"/>
      <c r="J49" s="374">
        <f t="shared" si="34"/>
        <v>0</v>
      </c>
      <c r="K49" s="289">
        <f>ROUND(C49/$A$67,0)</f>
        <v>0</v>
      </c>
      <c r="L49" s="30"/>
      <c r="M49" s="294"/>
      <c r="N49" s="299"/>
      <c r="O49" s="219"/>
      <c r="P49" s="219"/>
      <c r="Q49" s="219"/>
      <c r="R49" s="199"/>
      <c r="S49" s="219"/>
      <c r="T49" s="219"/>
      <c r="U49" s="219"/>
      <c r="V49" s="219"/>
      <c r="W49" s="219"/>
      <c r="X49" s="219"/>
      <c r="Y49" s="219"/>
      <c r="Z49" s="219"/>
      <c r="AA49" s="219"/>
      <c r="AB49" s="199"/>
      <c r="AC49" s="219"/>
      <c r="AD49" s="219"/>
      <c r="AE49" s="219"/>
      <c r="AF49" s="219"/>
      <c r="AG49" s="219"/>
      <c r="AH49" s="219"/>
      <c r="AI49" s="219"/>
      <c r="AJ49" s="219"/>
      <c r="AK49" s="219"/>
      <c r="AL49" s="199"/>
      <c r="AM49" s="219"/>
      <c r="AN49" s="219"/>
      <c r="AO49" s="217"/>
      <c r="AP49" s="217"/>
      <c r="AQ49" s="217"/>
      <c r="AR49" s="217"/>
      <c r="AS49" s="219"/>
      <c r="AT49" s="219"/>
      <c r="AU49" s="219"/>
      <c r="AV49" s="199"/>
      <c r="AW49" s="219"/>
      <c r="AX49" s="219"/>
      <c r="AY49" s="217"/>
      <c r="AZ49" s="217"/>
      <c r="BA49" s="217"/>
      <c r="BB49" s="217"/>
    </row>
    <row r="50" spans="1:54" ht="12" customHeight="1">
      <c r="A50" s="43" t="s">
        <v>127</v>
      </c>
      <c r="B50" s="30"/>
      <c r="C50" s="29"/>
      <c r="D50" s="30"/>
      <c r="E50" s="31"/>
      <c r="F50" s="31"/>
      <c r="G50" s="29"/>
      <c r="H50" s="30"/>
      <c r="I50" s="30"/>
      <c r="J50" s="374">
        <f t="shared" si="34"/>
        <v>0</v>
      </c>
      <c r="K50" s="289">
        <f>ROUND(C50/$A$67,0)</f>
        <v>0</v>
      </c>
      <c r="L50" s="30"/>
      <c r="M50" s="294"/>
      <c r="N50" s="301"/>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7"/>
      <c r="AP50" s="217"/>
      <c r="AQ50" s="217"/>
      <c r="AR50" s="217"/>
      <c r="AS50" s="219"/>
      <c r="AT50" s="219"/>
      <c r="AU50" s="219"/>
      <c r="AV50" s="219"/>
      <c r="AW50" s="219"/>
      <c r="AX50" s="219"/>
      <c r="AY50" s="217"/>
      <c r="AZ50" s="217"/>
      <c r="BA50" s="217"/>
      <c r="BB50" s="217"/>
    </row>
    <row r="51" spans="1:54" ht="12" customHeight="1">
      <c r="A51" s="44" t="s">
        <v>70</v>
      </c>
      <c r="B51" s="45">
        <f>K51</f>
        <v>229</v>
      </c>
      <c r="C51" s="46">
        <f>C33-C52</f>
        <v>2367</v>
      </c>
      <c r="D51" s="45">
        <f>D33-D52</f>
        <v>2212</v>
      </c>
      <c r="E51" s="31"/>
      <c r="F51" s="47"/>
      <c r="G51" s="46">
        <f>G33-G52</f>
        <v>2367</v>
      </c>
      <c r="H51" s="45">
        <f>H33-H52</f>
        <v>2212</v>
      </c>
      <c r="I51" s="45"/>
      <c r="J51" s="374">
        <f t="shared" si="34"/>
        <v>230.20701124775701</v>
      </c>
      <c r="K51" s="476">
        <f>ROUND(C51/$A$67,0)-1</f>
        <v>229</v>
      </c>
      <c r="L51" s="30"/>
      <c r="M51" s="294" t="str">
        <f>A51</f>
        <v>Scania shareholders</v>
      </c>
      <c r="N51" s="301">
        <f>N33-N52</f>
        <v>0</v>
      </c>
      <c r="O51" s="219">
        <f t="shared" si="15"/>
        <v>-2367</v>
      </c>
      <c r="P51" s="219"/>
      <c r="Q51" s="219"/>
      <c r="R51" s="219"/>
      <c r="S51" s="219">
        <v>2367</v>
      </c>
      <c r="T51" s="219"/>
      <c r="U51" s="219">
        <f t="shared" ref="U51:W52" si="56">+P51-Q51</f>
        <v>0</v>
      </c>
      <c r="V51" s="219">
        <f t="shared" si="56"/>
        <v>0</v>
      </c>
      <c r="W51" s="219">
        <f t="shared" si="56"/>
        <v>-2367</v>
      </c>
      <c r="X51" s="219">
        <f>+S51</f>
        <v>2367</v>
      </c>
      <c r="Y51" s="219"/>
      <c r="Z51" s="219">
        <v>8708</v>
      </c>
      <c r="AA51" s="219">
        <v>6356</v>
      </c>
      <c r="AB51" s="219">
        <v>4612</v>
      </c>
      <c r="AC51" s="219">
        <v>2212</v>
      </c>
      <c r="AD51" s="219"/>
      <c r="AE51" s="219">
        <f t="shared" ref="AE51:AG52" si="57">+Z51-AA51</f>
        <v>2352</v>
      </c>
      <c r="AF51" s="219">
        <f t="shared" si="57"/>
        <v>1744</v>
      </c>
      <c r="AG51" s="219">
        <f t="shared" si="57"/>
        <v>2400</v>
      </c>
      <c r="AH51" s="219">
        <f>+AC51</f>
        <v>2212</v>
      </c>
      <c r="AI51" s="219"/>
      <c r="AJ51" s="219">
        <v>3256</v>
      </c>
      <c r="AK51" s="219">
        <v>1438</v>
      </c>
      <c r="AL51" s="219">
        <v>3486</v>
      </c>
      <c r="AM51" s="219">
        <v>1552</v>
      </c>
      <c r="AN51" s="219"/>
      <c r="AO51" s="217">
        <f t="shared" ref="AO51:AQ52" si="58">+AJ51-AK51</f>
        <v>1818</v>
      </c>
      <c r="AP51" s="217">
        <f t="shared" si="58"/>
        <v>-2048</v>
      </c>
      <c r="AQ51" s="217">
        <f t="shared" si="58"/>
        <v>1934</v>
      </c>
      <c r="AR51" s="217">
        <f>+AM51</f>
        <v>1552</v>
      </c>
      <c r="AS51" s="219"/>
      <c r="AT51" s="219">
        <v>6764</v>
      </c>
      <c r="AU51" s="219">
        <v>4934</v>
      </c>
      <c r="AV51" s="219">
        <v>3374</v>
      </c>
      <c r="AW51" s="219">
        <v>1698</v>
      </c>
      <c r="AX51" s="219"/>
      <c r="AY51" s="217">
        <f t="shared" ref="AY51:BA52" si="59">+AT51-AU51</f>
        <v>1830</v>
      </c>
      <c r="AZ51" s="217">
        <f t="shared" si="59"/>
        <v>1560</v>
      </c>
      <c r="BA51" s="217">
        <f t="shared" si="59"/>
        <v>1676</v>
      </c>
      <c r="BB51" s="217">
        <v>1794</v>
      </c>
    </row>
    <row r="52" spans="1:54" ht="12" customHeight="1">
      <c r="A52" s="44" t="s">
        <v>146</v>
      </c>
      <c r="B52" s="45">
        <f>K52</f>
        <v>0</v>
      </c>
      <c r="C52" s="290">
        <f>S52</f>
        <v>0</v>
      </c>
      <c r="D52" s="28">
        <f>AC52</f>
        <v>-1</v>
      </c>
      <c r="E52" s="31"/>
      <c r="F52" s="47"/>
      <c r="G52" s="181">
        <f>X52</f>
        <v>0</v>
      </c>
      <c r="H52" s="28">
        <f>AH52</f>
        <v>-1</v>
      </c>
      <c r="I52" s="28"/>
      <c r="J52" s="374">
        <f t="shared" si="34"/>
        <v>0</v>
      </c>
      <c r="K52" s="289">
        <f>ROUND(C52/$A$67,0)</f>
        <v>0</v>
      </c>
      <c r="L52" s="30"/>
      <c r="M52" s="294" t="str">
        <f>A52</f>
        <v>Non-controlling interest</v>
      </c>
      <c r="N52" s="299">
        <f>+'[2]1. Retrieve'!$B41</f>
        <v>0</v>
      </c>
      <c r="O52" s="219">
        <f t="shared" si="15"/>
        <v>0</v>
      </c>
      <c r="P52" s="305"/>
      <c r="Q52" s="305"/>
      <c r="R52" s="306"/>
      <c r="S52" s="305">
        <v>0</v>
      </c>
      <c r="T52" s="219"/>
      <c r="U52" s="219">
        <f t="shared" si="56"/>
        <v>0</v>
      </c>
      <c r="V52" s="219">
        <f t="shared" si="56"/>
        <v>0</v>
      </c>
      <c r="W52" s="219">
        <f t="shared" si="56"/>
        <v>0</v>
      </c>
      <c r="X52" s="219">
        <f>+S52</f>
        <v>0</v>
      </c>
      <c r="Y52" s="219"/>
      <c r="Z52" s="483">
        <v>-2</v>
      </c>
      <c r="AA52" s="483">
        <v>-1</v>
      </c>
      <c r="AB52" s="482">
        <v>0</v>
      </c>
      <c r="AC52" s="305">
        <v>-1</v>
      </c>
      <c r="AD52" s="219"/>
      <c r="AE52" s="219">
        <f t="shared" si="57"/>
        <v>-1</v>
      </c>
      <c r="AF52" s="219">
        <f t="shared" si="57"/>
        <v>-1</v>
      </c>
      <c r="AG52" s="219">
        <f t="shared" si="57"/>
        <v>1</v>
      </c>
      <c r="AH52" s="219">
        <f>+AC52</f>
        <v>-1</v>
      </c>
      <c r="AI52" s="219"/>
      <c r="AJ52" s="305">
        <v>-13</v>
      </c>
      <c r="AK52" s="305">
        <v>-11</v>
      </c>
      <c r="AL52" s="306">
        <v>-9</v>
      </c>
      <c r="AM52" s="305">
        <v>-6</v>
      </c>
      <c r="AN52" s="219"/>
      <c r="AO52" s="217">
        <f t="shared" si="58"/>
        <v>-2</v>
      </c>
      <c r="AP52" s="217">
        <f t="shared" si="58"/>
        <v>-2</v>
      </c>
      <c r="AQ52" s="217">
        <f>+AL52-AM52</f>
        <v>-3</v>
      </c>
      <c r="AR52" s="217">
        <f>+AM52</f>
        <v>-6</v>
      </c>
      <c r="AS52" s="219"/>
      <c r="AT52" s="305">
        <v>-11</v>
      </c>
      <c r="AU52" s="200">
        <v>-6</v>
      </c>
      <c r="AV52" s="366">
        <v>-5</v>
      </c>
      <c r="AW52" s="287">
        <v>-2</v>
      </c>
      <c r="AX52" s="219"/>
      <c r="AY52" s="217">
        <f t="shared" si="59"/>
        <v>-5</v>
      </c>
      <c r="AZ52" s="217">
        <f t="shared" si="59"/>
        <v>-1</v>
      </c>
      <c r="BA52" s="217">
        <f t="shared" si="59"/>
        <v>-3</v>
      </c>
      <c r="BB52" s="217">
        <v>1</v>
      </c>
    </row>
    <row r="53" spans="1:54" ht="2.25" customHeight="1">
      <c r="A53" s="44"/>
      <c r="B53" s="45"/>
      <c r="C53" s="46"/>
      <c r="D53" s="30"/>
      <c r="E53" s="31"/>
      <c r="F53" s="47"/>
      <c r="G53" s="29"/>
      <c r="H53" s="30"/>
      <c r="I53" s="30"/>
      <c r="J53" s="374">
        <f t="shared" si="34"/>
        <v>0</v>
      </c>
      <c r="K53" s="289">
        <f>ROUND(C53/$A$67,0)</f>
        <v>0</v>
      </c>
      <c r="L53" s="30"/>
      <c r="M53" s="294"/>
      <c r="N53" s="299"/>
      <c r="O53" s="219">
        <f t="shared" si="15"/>
        <v>0</v>
      </c>
      <c r="P53" s="305"/>
      <c r="Q53" s="305"/>
      <c r="R53" s="306"/>
      <c r="S53" s="305"/>
      <c r="T53" s="219"/>
      <c r="U53" s="219"/>
      <c r="V53" s="219"/>
      <c r="W53" s="219"/>
      <c r="X53" s="219"/>
      <c r="Y53" s="219"/>
      <c r="Z53" s="305"/>
      <c r="AA53" s="483"/>
      <c r="AB53" s="306"/>
      <c r="AC53" s="305"/>
      <c r="AD53" s="219"/>
      <c r="AE53" s="219"/>
      <c r="AF53" s="219"/>
      <c r="AG53" s="219"/>
      <c r="AH53" s="219"/>
      <c r="AI53" s="219"/>
      <c r="AJ53" s="305"/>
      <c r="AK53" s="305"/>
      <c r="AL53" s="306"/>
      <c r="AM53" s="305"/>
      <c r="AN53" s="219"/>
      <c r="AO53" s="217"/>
      <c r="AP53" s="217"/>
      <c r="AQ53" s="217"/>
      <c r="AR53" s="217"/>
      <c r="AS53" s="219"/>
      <c r="AT53" s="305"/>
      <c r="AU53" s="305"/>
      <c r="AV53" s="306"/>
      <c r="AW53" s="305"/>
      <c r="AX53" s="219"/>
      <c r="AY53" s="217"/>
      <c r="AZ53" s="217"/>
      <c r="BA53" s="217"/>
      <c r="BB53" s="217"/>
    </row>
    <row r="54" spans="1:54" ht="18" customHeight="1">
      <c r="A54" s="43" t="s">
        <v>126</v>
      </c>
      <c r="B54" s="30"/>
      <c r="C54" s="29"/>
      <c r="D54" s="30"/>
      <c r="E54" s="31"/>
      <c r="F54" s="31"/>
      <c r="G54" s="29"/>
      <c r="H54" s="30"/>
      <c r="I54" s="30"/>
      <c r="J54" s="374">
        <f t="shared" si="34"/>
        <v>0</v>
      </c>
      <c r="K54" s="289">
        <f>ROUND(C54/$A$67,0)</f>
        <v>0</v>
      </c>
      <c r="L54" s="30"/>
      <c r="M54" s="294"/>
      <c r="N54" s="301"/>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7"/>
      <c r="AP54" s="217"/>
      <c r="AQ54" s="217"/>
      <c r="AR54" s="217"/>
      <c r="AS54" s="219"/>
      <c r="AT54" s="219"/>
      <c r="AU54" s="219"/>
      <c r="AV54" s="219"/>
      <c r="AW54" s="219"/>
      <c r="AX54" s="219"/>
      <c r="AY54" s="217"/>
      <c r="AZ54" s="217"/>
      <c r="BA54" s="217"/>
      <c r="BB54" s="217"/>
    </row>
    <row r="55" spans="1:54" ht="12" customHeight="1">
      <c r="A55" s="44" t="s">
        <v>70</v>
      </c>
      <c r="B55" s="28">
        <f>K55</f>
        <v>119</v>
      </c>
      <c r="C55" s="181">
        <f>C33+C47-C56</f>
        <v>1213</v>
      </c>
      <c r="D55" s="28">
        <f>D33+D47-D56</f>
        <v>2508</v>
      </c>
      <c r="E55" s="31"/>
      <c r="F55" s="31"/>
      <c r="G55" s="181">
        <f>G33+G47-G56</f>
        <v>1213</v>
      </c>
      <c r="H55" s="28">
        <f>H33+H47-H56</f>
        <v>2508</v>
      </c>
      <c r="I55" s="28"/>
      <c r="J55" s="374">
        <f t="shared" si="34"/>
        <v>117.97258328835203</v>
      </c>
      <c r="K55" s="476">
        <f>ROUND(C55/$A$67,0)+1</f>
        <v>119</v>
      </c>
      <c r="L55" s="30"/>
      <c r="M55" s="294" t="str">
        <f>A55</f>
        <v>Scania shareholders</v>
      </c>
      <c r="N55" s="301">
        <f>N48-N56</f>
        <v>1356</v>
      </c>
      <c r="O55" s="219">
        <f t="shared" si="15"/>
        <v>143</v>
      </c>
      <c r="P55" s="219"/>
      <c r="Q55" s="219"/>
      <c r="R55" s="219"/>
      <c r="S55" s="219">
        <v>1213</v>
      </c>
      <c r="T55" s="219"/>
      <c r="U55" s="219">
        <f t="shared" ref="U55:W56" si="60">+P55-Q55</f>
        <v>0</v>
      </c>
      <c r="V55" s="219">
        <f t="shared" si="60"/>
        <v>0</v>
      </c>
      <c r="W55" s="219">
        <f t="shared" si="60"/>
        <v>-1213</v>
      </c>
      <c r="X55" s="219">
        <f>+S55</f>
        <v>1213</v>
      </c>
      <c r="Y55" s="219"/>
      <c r="Z55" s="219">
        <v>7612</v>
      </c>
      <c r="AA55" s="219">
        <v>5248</v>
      </c>
      <c r="AB55" s="219">
        <v>3797</v>
      </c>
      <c r="AC55" s="219">
        <v>2508</v>
      </c>
      <c r="AD55" s="219"/>
      <c r="AE55" s="219">
        <f t="shared" ref="AE55:AG56" si="61">+Z55-AA55</f>
        <v>2364</v>
      </c>
      <c r="AF55" s="219">
        <f t="shared" si="61"/>
        <v>1451</v>
      </c>
      <c r="AG55" s="219">
        <f t="shared" si="61"/>
        <v>1289</v>
      </c>
      <c r="AH55" s="219">
        <f>+AC55</f>
        <v>2508</v>
      </c>
      <c r="AI55" s="219"/>
      <c r="AJ55" s="219">
        <v>4501</v>
      </c>
      <c r="AK55" s="219">
        <v>2019</v>
      </c>
      <c r="AL55" s="219">
        <v>3852.011</v>
      </c>
      <c r="AM55" s="219">
        <v>1439.88</v>
      </c>
      <c r="AN55" s="219"/>
      <c r="AO55" s="217">
        <f t="shared" ref="AO55:AQ56" si="62">+AJ55-AK55</f>
        <v>2482</v>
      </c>
      <c r="AP55" s="217">
        <f t="shared" si="62"/>
        <v>-1833.011</v>
      </c>
      <c r="AQ55" s="217">
        <f t="shared" si="62"/>
        <v>2412.1309999999999</v>
      </c>
      <c r="AR55" s="217">
        <f>+AM55</f>
        <v>1439.88</v>
      </c>
      <c r="AS55" s="217"/>
      <c r="AT55" s="219">
        <v>5645.3265000000001</v>
      </c>
      <c r="AU55" s="219">
        <v>3882.7892700000002</v>
      </c>
      <c r="AV55" s="219"/>
      <c r="AW55" s="219">
        <v>1335.3</v>
      </c>
      <c r="AX55" s="219"/>
      <c r="AY55" s="217">
        <f t="shared" ref="AY55:BA56" si="63">+AT55-AU55</f>
        <v>1762.5372299999999</v>
      </c>
      <c r="AZ55" s="217">
        <f t="shared" si="63"/>
        <v>3882.7892700000002</v>
      </c>
      <c r="BA55" s="217">
        <f t="shared" si="63"/>
        <v>-1335.3</v>
      </c>
      <c r="BB55" s="217">
        <f>+AW55</f>
        <v>1335.3</v>
      </c>
    </row>
    <row r="56" spans="1:54" ht="12" customHeight="1">
      <c r="A56" s="44" t="s">
        <v>146</v>
      </c>
      <c r="B56" s="28">
        <f>+K56</f>
        <v>0</v>
      </c>
      <c r="C56" s="290">
        <f>S56</f>
        <v>0</v>
      </c>
      <c r="D56" s="28">
        <f>AC56</f>
        <v>-1</v>
      </c>
      <c r="E56" s="31"/>
      <c r="F56" s="28"/>
      <c r="G56" s="181">
        <f>X56</f>
        <v>0</v>
      </c>
      <c r="H56" s="28">
        <f>AH56</f>
        <v>-1</v>
      </c>
      <c r="I56" s="28"/>
      <c r="J56" s="374">
        <f t="shared" si="34"/>
        <v>0</v>
      </c>
      <c r="K56" s="289">
        <f>ROUND(C56/$A$67,0)</f>
        <v>0</v>
      </c>
      <c r="L56" s="30"/>
      <c r="M56" s="294" t="str">
        <f>A56</f>
        <v>Non-controlling interest</v>
      </c>
      <c r="N56" s="362">
        <v>0</v>
      </c>
      <c r="O56" s="219">
        <f t="shared" si="15"/>
        <v>0</v>
      </c>
      <c r="P56" s="305"/>
      <c r="Q56" s="305"/>
      <c r="R56" s="305"/>
      <c r="S56" s="306">
        <v>0</v>
      </c>
      <c r="T56" s="219"/>
      <c r="U56" s="219">
        <f t="shared" si="60"/>
        <v>0</v>
      </c>
      <c r="V56" s="219">
        <f t="shared" si="60"/>
        <v>0</v>
      </c>
      <c r="W56" s="219">
        <f t="shared" si="60"/>
        <v>0</v>
      </c>
      <c r="X56" s="219">
        <f>+S56</f>
        <v>0</v>
      </c>
      <c r="Y56" s="219"/>
      <c r="Z56" s="305">
        <v>-5</v>
      </c>
      <c r="AA56" s="305">
        <v>-1</v>
      </c>
      <c r="AB56" s="305">
        <v>-1</v>
      </c>
      <c r="AC56" s="306">
        <v>-1</v>
      </c>
      <c r="AD56" s="219"/>
      <c r="AE56" s="219">
        <f t="shared" si="61"/>
        <v>-4</v>
      </c>
      <c r="AF56" s="219">
        <f t="shared" si="61"/>
        <v>0</v>
      </c>
      <c r="AG56" s="219">
        <f t="shared" si="61"/>
        <v>0</v>
      </c>
      <c r="AH56" s="219">
        <f>+AC56</f>
        <v>-1</v>
      </c>
      <c r="AI56" s="219"/>
      <c r="AJ56" s="305">
        <v>-13</v>
      </c>
      <c r="AK56" s="305">
        <v>-9.58</v>
      </c>
      <c r="AL56" s="305">
        <v>-8.0109999999999992</v>
      </c>
      <c r="AM56" s="306">
        <v>-6.88</v>
      </c>
      <c r="AN56" s="219"/>
      <c r="AO56" s="217">
        <f t="shared" si="62"/>
        <v>-3.42</v>
      </c>
      <c r="AP56" s="217">
        <f t="shared" si="62"/>
        <v>-1.5690000000000008</v>
      </c>
      <c r="AQ56" s="217">
        <f t="shared" si="62"/>
        <v>-1.1309999999999993</v>
      </c>
      <c r="AR56" s="217">
        <f>+AM56</f>
        <v>-6.88</v>
      </c>
      <c r="AS56" s="217"/>
      <c r="AT56" s="305">
        <v>-9.3265000000000011</v>
      </c>
      <c r="AU56" s="305">
        <v>-3.7892700000000006</v>
      </c>
      <c r="AV56" s="219">
        <v>-3</v>
      </c>
      <c r="AW56" s="199">
        <v>3</v>
      </c>
      <c r="AX56" s="219"/>
      <c r="AY56" s="217">
        <f t="shared" si="63"/>
        <v>-5.537230000000001</v>
      </c>
      <c r="AZ56" s="217">
        <f t="shared" si="63"/>
        <v>-0.78927000000000058</v>
      </c>
      <c r="BA56" s="217">
        <v>2</v>
      </c>
      <c r="BB56" s="217">
        <f>+AW56</f>
        <v>3</v>
      </c>
    </row>
    <row r="57" spans="1:54" ht="2.25" customHeight="1">
      <c r="A57" s="44"/>
      <c r="B57" s="45"/>
      <c r="C57" s="46"/>
      <c r="D57" s="30"/>
      <c r="E57" s="31"/>
      <c r="F57" s="47"/>
      <c r="G57" s="29"/>
      <c r="H57" s="30">
        <f>AH57</f>
        <v>0</v>
      </c>
      <c r="I57" s="30"/>
      <c r="J57" s="374">
        <f t="shared" si="34"/>
        <v>0</v>
      </c>
      <c r="K57" s="289">
        <f>ROUND(C57/$A$67,0)</f>
        <v>0</v>
      </c>
      <c r="L57" s="30"/>
      <c r="M57" s="294"/>
      <c r="N57" s="299"/>
      <c r="O57" s="219">
        <f t="shared" si="15"/>
        <v>0</v>
      </c>
      <c r="P57" s="305"/>
      <c r="Q57" s="305"/>
      <c r="R57" s="305"/>
      <c r="S57" s="305"/>
      <c r="T57" s="219"/>
      <c r="U57" s="219"/>
      <c r="V57" s="219"/>
      <c r="W57" s="219"/>
      <c r="X57" s="219"/>
      <c r="Y57" s="219"/>
      <c r="Z57" s="305"/>
      <c r="AA57" s="305"/>
      <c r="AB57" s="305"/>
      <c r="AC57" s="305"/>
      <c r="AD57" s="219"/>
      <c r="AE57" s="219"/>
      <c r="AF57" s="219"/>
      <c r="AG57" s="219"/>
      <c r="AH57" s="219"/>
      <c r="AI57" s="219"/>
      <c r="AJ57" s="305"/>
      <c r="AK57" s="305">
        <v>-2503</v>
      </c>
      <c r="AL57" s="305"/>
      <c r="AM57" s="305"/>
      <c r="AN57" s="219"/>
      <c r="AO57" s="217"/>
      <c r="AP57" s="217"/>
      <c r="AQ57" s="217"/>
      <c r="AR57" s="217"/>
      <c r="AS57" s="217"/>
      <c r="AT57" s="305"/>
      <c r="AU57" s="305"/>
      <c r="AV57" s="305"/>
      <c r="AW57" s="305"/>
      <c r="AX57" s="219"/>
      <c r="AY57" s="217"/>
      <c r="AZ57" s="217"/>
      <c r="BA57" s="217"/>
      <c r="BB57" s="217"/>
    </row>
    <row r="58" spans="1:54" s="17" customFormat="1" ht="12" customHeight="1">
      <c r="A58" s="44" t="s">
        <v>169</v>
      </c>
      <c r="B58" s="45">
        <f>+K58</f>
        <v>-105</v>
      </c>
      <c r="C58" s="290">
        <f>S58</f>
        <v>-1079</v>
      </c>
      <c r="D58" s="28">
        <f>AC58</f>
        <v>-973</v>
      </c>
      <c r="E58" s="31"/>
      <c r="F58" s="47"/>
      <c r="G58" s="181">
        <f>X58</f>
        <v>-1079</v>
      </c>
      <c r="H58" s="28">
        <f>AH58</f>
        <v>-973</v>
      </c>
      <c r="I58" s="28"/>
      <c r="J58" s="374">
        <f t="shared" si="34"/>
        <v>-104.94016271074348</v>
      </c>
      <c r="K58" s="289">
        <f>ROUND(C58/$A$67,0)</f>
        <v>-105</v>
      </c>
      <c r="L58" s="30"/>
      <c r="M58" s="294" t="str">
        <f>A58</f>
        <v xml:space="preserve">Operating income includes depreciation of </v>
      </c>
      <c r="N58" s="299">
        <f>+'[2]1. Retrieve'!$B43</f>
        <v>0</v>
      </c>
      <c r="O58" s="219">
        <f t="shared" si="15"/>
        <v>1079</v>
      </c>
      <c r="P58" s="305"/>
      <c r="Q58" s="305"/>
      <c r="R58" s="306"/>
      <c r="S58" s="305">
        <v>-1079</v>
      </c>
      <c r="T58" s="219"/>
      <c r="U58" s="219">
        <f>+P58-Q58</f>
        <v>0</v>
      </c>
      <c r="V58" s="219">
        <f>+Q58-R58</f>
        <v>0</v>
      </c>
      <c r="W58" s="219">
        <f>+R58-S58</f>
        <v>1079</v>
      </c>
      <c r="X58" s="219">
        <f>+S58</f>
        <v>-1079</v>
      </c>
      <c r="Y58" s="219"/>
      <c r="Z58" s="305">
        <v>-3967</v>
      </c>
      <c r="AA58" s="305">
        <v>-2864</v>
      </c>
      <c r="AB58" s="306">
        <v>-1881</v>
      </c>
      <c r="AC58" s="305">
        <v>-973</v>
      </c>
      <c r="AD58" s="219"/>
      <c r="AE58" s="219">
        <f>+Z58-AA58</f>
        <v>-1103</v>
      </c>
      <c r="AF58" s="219">
        <f>+AA58-AB58</f>
        <v>-983</v>
      </c>
      <c r="AG58" s="219">
        <f>+AB58-AC58</f>
        <v>-908</v>
      </c>
      <c r="AH58" s="219">
        <f>+AC58</f>
        <v>-973</v>
      </c>
      <c r="AI58" s="219"/>
      <c r="AJ58" s="305">
        <v>-3595</v>
      </c>
      <c r="AK58" s="305">
        <v>-2503</v>
      </c>
      <c r="AL58" s="306">
        <v>-1643</v>
      </c>
      <c r="AM58" s="305">
        <v>-807</v>
      </c>
      <c r="AN58" s="219"/>
      <c r="AO58" s="217">
        <f>+AJ58-AK58</f>
        <v>-1092</v>
      </c>
      <c r="AP58" s="217">
        <f>+AK58-AL58</f>
        <v>-860</v>
      </c>
      <c r="AQ58" s="217">
        <f>+AL58-AM58</f>
        <v>-836</v>
      </c>
      <c r="AR58" s="217">
        <f>+AM58</f>
        <v>-807</v>
      </c>
      <c r="AS58" s="217"/>
      <c r="AT58" s="305">
        <v>-3261</v>
      </c>
      <c r="AU58" s="305">
        <v>-2427</v>
      </c>
      <c r="AV58" s="306">
        <v>-1619</v>
      </c>
      <c r="AW58" s="305">
        <v>-796</v>
      </c>
      <c r="AX58" s="219"/>
      <c r="AY58" s="217">
        <f>+AT58-AU58</f>
        <v>-834</v>
      </c>
      <c r="AZ58" s="217">
        <f>+AU58-AV58</f>
        <v>-808</v>
      </c>
      <c r="BA58" s="217">
        <f>+AV58-AW58</f>
        <v>-823</v>
      </c>
      <c r="BB58" s="217">
        <f>+AW58</f>
        <v>-796</v>
      </c>
    </row>
    <row r="59" spans="1:54" ht="13.9" customHeight="1">
      <c r="A59" s="48" t="s">
        <v>266</v>
      </c>
      <c r="B59" s="45"/>
      <c r="C59" s="286">
        <f>S59</f>
        <v>0</v>
      </c>
      <c r="D59" s="280">
        <f>AC59</f>
        <v>0</v>
      </c>
      <c r="E59" s="47"/>
      <c r="F59" s="47"/>
      <c r="G59" s="368">
        <f>X59</f>
        <v>0</v>
      </c>
      <c r="H59" s="280">
        <f>AH59</f>
        <v>0</v>
      </c>
      <c r="I59" s="30"/>
      <c r="J59" s="374">
        <f t="shared" si="34"/>
        <v>0</v>
      </c>
      <c r="K59" s="289">
        <f>ROUND(C59/$A$67,0)</f>
        <v>0</v>
      </c>
      <c r="L59" s="30"/>
      <c r="M59" s="294"/>
      <c r="N59" s="363">
        <f>+'[4]3. Board Fin Sum'!$C$13</f>
        <v>0.11656322730799069</v>
      </c>
      <c r="O59" s="219"/>
      <c r="P59" s="468"/>
      <c r="Q59" s="468"/>
      <c r="R59" s="468"/>
      <c r="S59" s="471"/>
      <c r="T59" s="219"/>
      <c r="U59" s="361"/>
      <c r="V59" s="361"/>
      <c r="W59" s="361"/>
      <c r="X59" s="221"/>
      <c r="Y59" s="219"/>
      <c r="Z59" s="468">
        <v>10.4</v>
      </c>
      <c r="AA59" s="468">
        <v>10.5</v>
      </c>
      <c r="AB59" s="468">
        <v>11</v>
      </c>
      <c r="AC59" s="471"/>
      <c r="AD59" s="219"/>
      <c r="AE59" s="221">
        <v>9.1999999999999993</v>
      </c>
      <c r="AF59" s="221">
        <v>9.5</v>
      </c>
      <c r="AG59" s="221">
        <v>-3.5</v>
      </c>
      <c r="AH59" s="217"/>
      <c r="AI59" s="219"/>
      <c r="AJ59" s="472">
        <v>6.1</v>
      </c>
      <c r="AK59" s="468">
        <v>4.9000000000000004</v>
      </c>
      <c r="AL59" s="468">
        <v>2.6</v>
      </c>
      <c r="AM59" s="305"/>
      <c r="AN59" s="219"/>
      <c r="AO59" s="217"/>
      <c r="AP59" s="217"/>
      <c r="AQ59" s="217"/>
      <c r="AR59" s="217"/>
      <c r="AS59" s="217"/>
      <c r="AT59" s="305"/>
      <c r="AU59" s="305"/>
      <c r="AV59" s="305"/>
      <c r="AW59" s="305"/>
      <c r="AX59" s="219"/>
      <c r="AY59" s="217"/>
      <c r="AZ59" s="217"/>
      <c r="BA59" s="217"/>
      <c r="BB59" s="217"/>
    </row>
    <row r="60" spans="1:54" s="17" customFormat="1" ht="12" customHeight="1">
      <c r="A60" s="48" t="s">
        <v>269</v>
      </c>
      <c r="B60" s="264"/>
      <c r="C60" s="286">
        <f>S60</f>
        <v>10.7</v>
      </c>
      <c r="D60" s="280">
        <f>AC60</f>
        <v>10.840957072484166</v>
      </c>
      <c r="E60" s="54"/>
      <c r="F60" s="54"/>
      <c r="G60" s="368">
        <f>X60</f>
        <v>10.967741935483872</v>
      </c>
      <c r="H60" s="280">
        <f>AH60</f>
        <v>10.840957072484166</v>
      </c>
      <c r="I60" s="280"/>
      <c r="J60" s="374">
        <f t="shared" si="34"/>
        <v>1.0406485088090409</v>
      </c>
      <c r="K60" s="289">
        <f>ROUND(C60/$A$67,0)</f>
        <v>1</v>
      </c>
      <c r="L60" s="30"/>
      <c r="M60" s="294" t="str">
        <f>A60</f>
        <v>Operating margin, percent (excl. items affecting comparability)</v>
      </c>
      <c r="N60" s="363">
        <f>+'[4]3. Board Fin Sum'!$C$13</f>
        <v>0.11656322730799069</v>
      </c>
      <c r="O60" s="219"/>
      <c r="P60" s="361"/>
      <c r="Q60" s="361"/>
      <c r="R60" s="361"/>
      <c r="S60" s="361">
        <v>10.7</v>
      </c>
      <c r="T60" s="234"/>
      <c r="U60" s="310" t="e">
        <f>(U25/U5)*100</f>
        <v>#DIV/0!</v>
      </c>
      <c r="V60" s="310" t="e">
        <f>(V25/V5)*100</f>
        <v>#DIV/0!</v>
      </c>
      <c r="W60" s="310">
        <f>(W25/W5)*100</f>
        <v>10.967741935483872</v>
      </c>
      <c r="X60" s="486">
        <f>(X25/X5)*100</f>
        <v>10.967741935483872</v>
      </c>
      <c r="Y60" s="226"/>
      <c r="Z60" s="361">
        <f>(Z25/Z5)*100</f>
        <v>10.382518224100068</v>
      </c>
      <c r="AA60" s="361">
        <f>(AA25/AA5)*100</f>
        <v>10.505003760050906</v>
      </c>
      <c r="AB60" s="361">
        <f>(AB25/AB5)*100</f>
        <v>11.001242405160236</v>
      </c>
      <c r="AC60" s="361">
        <f>(AC25/AC5)*100</f>
        <v>10.840957072484166</v>
      </c>
      <c r="AD60" s="234"/>
      <c r="AE60" s="310">
        <f>(AE25/AE5)*100</f>
        <v>10.064818149081743</v>
      </c>
      <c r="AF60" s="310">
        <f>(AF25/AF5)*100</f>
        <v>9.4515499674831993</v>
      </c>
      <c r="AG60" s="310">
        <f>(AG25/AG5)*100</f>
        <v>11.151399281405544</v>
      </c>
      <c r="AH60" s="310">
        <f>(AH25/AH5)*100</f>
        <v>10.840957072484166</v>
      </c>
      <c r="AI60" s="226"/>
      <c r="AJ60" s="361">
        <f>(AJ25/AJ5)*100</f>
        <v>9.7414531353738667</v>
      </c>
      <c r="AK60" s="310">
        <f>(AK25/AK5)*100</f>
        <v>9.9615737478227349</v>
      </c>
      <c r="AL60" s="361">
        <f>(AL25/AL5)*100</f>
        <v>10.209539014168827</v>
      </c>
      <c r="AM60" s="361">
        <f>(AM25/AM5)*100</f>
        <v>9.8672796668979874</v>
      </c>
      <c r="AN60" s="234"/>
      <c r="AO60" s="310">
        <f>(AO25/AO5)*100</f>
        <v>9.1649836339577959</v>
      </c>
      <c r="AP60" s="310">
        <f>(AP25/AP5)*100</f>
        <v>9.4665126100641448</v>
      </c>
      <c r="AQ60" s="310">
        <f>(AQ25/AQ5)*100</f>
        <v>10.501219782656907</v>
      </c>
      <c r="AR60" s="310">
        <f>(AR25/AR5)*100</f>
        <v>9.8672796668979874</v>
      </c>
      <c r="AS60" s="221"/>
      <c r="AT60" s="361">
        <f>(AT25/AT5)*100</f>
        <v>10.159436020106009</v>
      </c>
      <c r="AU60" s="310">
        <f>(AU25/AU5)*100</f>
        <v>10.111069655310967</v>
      </c>
      <c r="AV60" s="310">
        <f>(AV25/AV5)*100</f>
        <v>10.032480020513697</v>
      </c>
      <c r="AW60" s="310">
        <v>10.1</v>
      </c>
      <c r="AX60" s="234"/>
      <c r="AY60" s="310">
        <f>(AY25/AY5)*100</f>
        <v>10.293126016421402</v>
      </c>
      <c r="AZ60" s="310">
        <f>(AZ25/AZ5)*100</f>
        <v>10.271758126529186</v>
      </c>
      <c r="BA60" s="310">
        <f>(BA25/BA5)*100</f>
        <v>10.009396576377824</v>
      </c>
      <c r="BB60" s="310">
        <f>(BB25/BB5)*100</f>
        <v>10.057793109627704</v>
      </c>
    </row>
    <row r="61" spans="1:54" s="17" customFormat="1" ht="12" customHeight="1">
      <c r="A61" s="48"/>
      <c r="B61" s="264"/>
      <c r="C61" s="286"/>
      <c r="D61" s="280"/>
      <c r="E61" s="54"/>
      <c r="F61" s="54"/>
      <c r="G61" s="368"/>
      <c r="H61" s="280"/>
      <c r="I61" s="280"/>
      <c r="J61" s="374"/>
      <c r="K61" s="30"/>
      <c r="L61" s="30"/>
      <c r="M61" s="294"/>
      <c r="N61" s="467"/>
      <c r="O61" s="221"/>
      <c r="P61" s="221"/>
      <c r="Q61" s="221"/>
      <c r="R61" s="221"/>
      <c r="S61" s="221"/>
      <c r="T61" s="234"/>
      <c r="U61" s="221"/>
      <c r="V61" s="221"/>
      <c r="W61" s="221"/>
      <c r="X61" s="221"/>
      <c r="Y61" s="221"/>
      <c r="Z61" s="221"/>
      <c r="AA61" s="221"/>
      <c r="AB61" s="221"/>
      <c r="AC61" s="221"/>
      <c r="AD61" s="234"/>
      <c r="AE61" s="221"/>
      <c r="AF61" s="221"/>
      <c r="AG61" s="221"/>
      <c r="AH61" s="221"/>
      <c r="AI61" s="221"/>
      <c r="AJ61" s="221"/>
      <c r="AK61" s="221"/>
      <c r="AL61" s="221"/>
      <c r="AM61" s="221"/>
      <c r="AN61" s="234"/>
      <c r="AO61" s="221"/>
      <c r="AP61" s="221"/>
      <c r="AQ61" s="221"/>
      <c r="AR61" s="221"/>
      <c r="AS61" s="221"/>
      <c r="AT61" s="221"/>
      <c r="AU61" s="221"/>
      <c r="AV61" s="221"/>
      <c r="AW61" s="221"/>
      <c r="AX61" s="234"/>
      <c r="AY61" s="221"/>
      <c r="AZ61" s="221"/>
      <c r="BA61" s="221"/>
      <c r="BB61" s="221"/>
    </row>
    <row r="62" spans="1:54" s="17" customFormat="1" ht="13.9" customHeight="1" outlineLevel="1">
      <c r="A62" s="372" t="s">
        <v>273</v>
      </c>
      <c r="B62" s="364"/>
      <c r="C62" s="364"/>
      <c r="D62" s="62"/>
      <c r="E62" s="68"/>
      <c r="F62" s="68"/>
      <c r="G62" s="68"/>
      <c r="H62" s="68"/>
      <c r="I62" s="68"/>
      <c r="J62" s="374">
        <f>(C62/$A$67)</f>
        <v>0</v>
      </c>
      <c r="K62" s="12"/>
      <c r="L62" s="12"/>
      <c r="M62" s="18"/>
      <c r="N62" s="18"/>
      <c r="O62" s="18"/>
      <c r="P62" s="18"/>
      <c r="Q62" s="18"/>
      <c r="R62" s="18"/>
      <c r="S62" s="18"/>
      <c r="T62" s="18"/>
      <c r="U62" s="18"/>
      <c r="V62" s="18"/>
      <c r="W62" s="18"/>
      <c r="X62" s="18"/>
      <c r="Y62" s="18"/>
      <c r="Z62" s="18"/>
      <c r="AA62" s="18"/>
      <c r="AB62" s="18"/>
      <c r="AC62" s="18"/>
      <c r="AD62" s="18"/>
      <c r="AE62" s="18"/>
      <c r="AF62" s="18"/>
      <c r="AG62" s="18"/>
      <c r="AH62" s="18"/>
      <c r="AI62" s="18"/>
      <c r="AJ62" s="176">
        <f>AJ25-3800</f>
        <v>6324</v>
      </c>
      <c r="AK62" s="18"/>
      <c r="AL62" s="18"/>
      <c r="AM62" s="18"/>
      <c r="AN62" s="18"/>
      <c r="AO62" s="18"/>
      <c r="AP62" s="18"/>
      <c r="AQ62" s="18"/>
      <c r="AR62" s="18"/>
      <c r="AS62" s="18"/>
      <c r="AT62" s="18"/>
      <c r="AU62" s="18"/>
      <c r="AV62" s="18"/>
      <c r="AW62" s="18"/>
      <c r="AX62" s="18"/>
      <c r="AY62" s="18"/>
      <c r="AZ62" s="18"/>
      <c r="BA62" s="18"/>
      <c r="BB62" s="18"/>
    </row>
    <row r="63" spans="1:54" s="17" customFormat="1" ht="13.15" customHeight="1">
      <c r="A63" s="372" t="s">
        <v>277</v>
      </c>
      <c r="B63" s="364"/>
      <c r="C63" s="364"/>
      <c r="D63" s="62"/>
      <c r="E63" s="68"/>
      <c r="F63" s="68"/>
      <c r="G63" s="68"/>
      <c r="H63" s="68"/>
      <c r="I63" s="68"/>
      <c r="J63" s="374"/>
      <c r="K63" s="12"/>
      <c r="L63" s="12"/>
      <c r="M63" s="18"/>
      <c r="N63" s="18"/>
      <c r="O63" s="18"/>
      <c r="P63" s="18"/>
      <c r="Q63" s="18"/>
      <c r="R63" s="18"/>
      <c r="S63" s="18"/>
      <c r="T63" s="18"/>
      <c r="U63" s="18"/>
      <c r="V63" s="18"/>
      <c r="W63" s="18"/>
      <c r="X63" s="18"/>
      <c r="Y63" s="18"/>
      <c r="Z63" s="18"/>
      <c r="AA63" s="18"/>
      <c r="AB63" s="18"/>
      <c r="AC63" s="18"/>
      <c r="AD63" s="18"/>
      <c r="AE63" s="18"/>
      <c r="AF63" s="18"/>
      <c r="AG63" s="18"/>
      <c r="AH63" s="18"/>
      <c r="AI63" s="18"/>
      <c r="AJ63" s="473">
        <f>AJ62/AJ5</f>
        <v>6.0850404610928825E-2</v>
      </c>
      <c r="AK63" s="18"/>
      <c r="AL63" s="18"/>
      <c r="AM63" s="18"/>
      <c r="AN63" s="18"/>
      <c r="AO63" s="18"/>
      <c r="AP63" s="18"/>
      <c r="AQ63" s="18"/>
      <c r="AR63" s="18"/>
      <c r="AS63" s="18"/>
      <c r="AT63" s="18"/>
      <c r="AU63" s="18"/>
      <c r="AV63" s="18"/>
      <c r="AW63" s="18"/>
      <c r="AX63" s="18"/>
      <c r="AY63" s="18"/>
      <c r="AZ63" s="18"/>
      <c r="BA63" s="18"/>
      <c r="BB63" s="18"/>
    </row>
    <row r="64" spans="1:54" s="17" customFormat="1" ht="12" customHeight="1" collapsed="1">
      <c r="A64" s="62" t="s">
        <v>275</v>
      </c>
      <c r="B64" s="364"/>
      <c r="C64" s="364"/>
      <c r="D64" s="62"/>
      <c r="E64" s="68"/>
      <c r="F64" s="68"/>
      <c r="G64" s="68"/>
      <c r="H64" s="68"/>
      <c r="I64" s="68"/>
      <c r="J64" s="374">
        <f>(C64/$A$67)</f>
        <v>0</v>
      </c>
      <c r="K64" s="12"/>
      <c r="L64" s="12"/>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17" customFormat="1" ht="14.1" customHeight="1">
      <c r="A65" s="62"/>
      <c r="B65" s="69"/>
      <c r="C65" s="69"/>
      <c r="D65" s="69"/>
      <c r="E65" s="69"/>
      <c r="F65" s="205"/>
      <c r="G65" s="192"/>
      <c r="H65" s="69"/>
      <c r="I65" s="69"/>
      <c r="J65" s="320"/>
      <c r="K65" s="12"/>
      <c r="L65" s="12"/>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20" customFormat="1">
      <c r="A66" s="71"/>
      <c r="B66" s="71"/>
      <c r="C66" s="71"/>
      <c r="D66" s="71"/>
      <c r="E66" s="71"/>
      <c r="F66" s="71"/>
      <c r="G66" s="193"/>
      <c r="H66" s="71"/>
      <c r="I66" s="71"/>
      <c r="J66" s="321"/>
      <c r="K66" s="12"/>
      <c r="L66" s="12"/>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c r="A67" s="365">
        <v>10.28205</v>
      </c>
      <c r="B67" s="188" t="s">
        <v>162</v>
      </c>
      <c r="C67" s="218"/>
      <c r="D67" s="218"/>
      <c r="E67" s="218"/>
      <c r="F67" s="218"/>
      <c r="G67" s="197"/>
      <c r="H67" s="218"/>
      <c r="I67" s="218"/>
      <c r="J67" s="322"/>
      <c r="K67" s="12"/>
      <c r="L67" s="12"/>
      <c r="M67" s="14"/>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row>
    <row r="68" spans="1:54">
      <c r="A68" s="72"/>
      <c r="K68" s="12"/>
      <c r="L68" s="12"/>
      <c r="M68" s="14"/>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row>
    <row r="69" spans="1:54">
      <c r="B69" s="28"/>
      <c r="C69" s="58"/>
      <c r="D69" s="59"/>
      <c r="E69" s="60"/>
      <c r="F69" s="60"/>
      <c r="G69" s="58"/>
      <c r="H69" s="59"/>
      <c r="I69" s="59"/>
      <c r="J69" s="324"/>
      <c r="K69" s="19"/>
      <c r="L69" s="19"/>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1:54">
      <c r="A70" s="375" t="s">
        <v>222</v>
      </c>
      <c r="B70" s="30"/>
      <c r="C70" s="29"/>
      <c r="D70" s="30"/>
      <c r="E70" s="31"/>
      <c r="F70" s="31"/>
      <c r="G70" s="29"/>
      <c r="H70" s="30"/>
      <c r="I70" s="30"/>
      <c r="J70" s="289"/>
      <c r="K70" s="19"/>
      <c r="L70" s="19"/>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4">
      <c r="A71" s="44"/>
      <c r="B71" s="28"/>
      <c r="C71" s="46"/>
      <c r="D71" s="28"/>
      <c r="E71" s="31"/>
      <c r="F71" s="31"/>
      <c r="G71" s="46"/>
      <c r="H71" s="28"/>
      <c r="I71" s="28"/>
      <c r="J71" s="319"/>
      <c r="K71" s="19"/>
      <c r="L71" s="19"/>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row>
    <row r="72" spans="1:54">
      <c r="A72" s="44"/>
      <c r="B72" s="28"/>
      <c r="C72" s="181"/>
      <c r="D72" s="28"/>
      <c r="E72" s="28"/>
      <c r="F72" s="31"/>
      <c r="G72" s="29"/>
      <c r="H72" s="30"/>
      <c r="I72" s="30"/>
      <c r="J72" s="289"/>
      <c r="K72" s="19"/>
      <c r="L72" s="19"/>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c r="K73" s="19"/>
      <c r="L73" s="19"/>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54">
      <c r="K74" s="19"/>
      <c r="L74" s="19"/>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54">
      <c r="K75" s="19"/>
      <c r="L75" s="19"/>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54">
      <c r="K76" s="19"/>
      <c r="L76" s="19"/>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54">
      <c r="K77" s="19"/>
      <c r="L77" s="19"/>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54">
      <c r="K78" s="19"/>
      <c r="L78" s="19"/>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4">
      <c r="K79" s="19"/>
      <c r="L79" s="19"/>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54">
      <c r="K80" s="19"/>
      <c r="L80" s="19"/>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c r="K81" s="19"/>
      <c r="L81" s="19"/>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row r="82" spans="1:54">
      <c r="K82" s="19"/>
      <c r="L82" s="19"/>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1:54">
      <c r="A83" s="229"/>
      <c r="B83" s="229"/>
      <c r="C83" s="229"/>
      <c r="D83" s="229"/>
      <c r="E83" s="229"/>
      <c r="F83" s="229"/>
      <c r="G83" s="17"/>
      <c r="H83" s="229"/>
      <c r="I83" s="229"/>
      <c r="J83" s="325"/>
      <c r="K83" s="19"/>
      <c r="L83" s="19"/>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1:54">
      <c r="A84" s="229"/>
      <c r="B84" s="229"/>
      <c r="C84" s="229"/>
      <c r="D84" s="229"/>
      <c r="E84" s="229"/>
      <c r="F84" s="229"/>
      <c r="G84" s="17"/>
      <c r="H84" s="229"/>
      <c r="I84" s="229"/>
      <c r="J84" s="325"/>
      <c r="K84" s="19"/>
      <c r="L84" s="19"/>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row>
    <row r="85" spans="1:54">
      <c r="A85" s="229"/>
      <c r="B85" s="229"/>
      <c r="C85" s="229"/>
      <c r="D85" s="229"/>
      <c r="E85" s="229"/>
      <c r="F85" s="229"/>
      <c r="G85" s="17"/>
      <c r="H85" s="229"/>
      <c r="I85" s="229"/>
      <c r="J85" s="325"/>
      <c r="K85" s="19"/>
      <c r="L85" s="19"/>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row>
    <row r="86" spans="1:54">
      <c r="A86" s="229"/>
      <c r="B86" s="229"/>
      <c r="C86" s="229"/>
      <c r="D86" s="229"/>
      <c r="E86" s="229"/>
      <c r="F86" s="229"/>
      <c r="G86" s="17"/>
      <c r="H86" s="229"/>
      <c r="I86" s="229"/>
      <c r="J86" s="325"/>
      <c r="K86" s="19"/>
      <c r="L86" s="19"/>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row>
    <row r="87" spans="1:54">
      <c r="A87" s="229"/>
      <c r="B87" s="229"/>
      <c r="C87" s="229"/>
      <c r="D87" s="229"/>
      <c r="E87" s="229"/>
      <c r="F87" s="229"/>
      <c r="G87" s="17"/>
      <c r="H87" s="229"/>
      <c r="I87" s="229"/>
      <c r="J87" s="325"/>
      <c r="K87" s="19"/>
      <c r="L87" s="19"/>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row>
    <row r="88" spans="1:54">
      <c r="A88" s="229"/>
      <c r="B88" s="229"/>
      <c r="C88" s="229"/>
      <c r="D88" s="229"/>
      <c r="E88" s="229"/>
      <c r="F88" s="229"/>
      <c r="G88" s="17"/>
      <c r="H88" s="229"/>
      <c r="I88" s="229"/>
      <c r="J88" s="325"/>
      <c r="K88" s="19"/>
      <c r="L88" s="19"/>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row>
    <row r="89" spans="1:54">
      <c r="A89" s="229"/>
      <c r="B89" s="229"/>
      <c r="C89" s="229"/>
      <c r="D89" s="229"/>
      <c r="E89" s="229"/>
      <c r="F89" s="229"/>
      <c r="G89" s="17"/>
      <c r="H89" s="229"/>
      <c r="I89" s="229"/>
      <c r="J89" s="325"/>
      <c r="K89" s="19"/>
      <c r="L89" s="19"/>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row>
    <row r="90" spans="1:54">
      <c r="A90" s="229"/>
      <c r="B90" s="229"/>
      <c r="C90" s="229"/>
      <c r="D90" s="229"/>
      <c r="E90" s="229"/>
      <c r="F90" s="229"/>
      <c r="G90" s="17"/>
      <c r="H90" s="229"/>
      <c r="I90" s="229"/>
      <c r="J90" s="325"/>
      <c r="K90" s="19"/>
      <c r="L90" s="19"/>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row>
    <row r="91" spans="1:54">
      <c r="A91" s="229"/>
      <c r="B91" s="229"/>
      <c r="C91" s="229"/>
      <c r="D91" s="229"/>
      <c r="E91" s="229"/>
      <c r="F91" s="229"/>
      <c r="G91" s="17"/>
      <c r="H91" s="229"/>
      <c r="I91" s="229"/>
      <c r="J91" s="325"/>
      <c r="K91" s="19"/>
      <c r="L91" s="19"/>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row>
    <row r="92" spans="1:54">
      <c r="A92" s="229"/>
      <c r="B92" s="229"/>
      <c r="C92" s="229"/>
      <c r="D92" s="229"/>
      <c r="E92" s="229"/>
      <c r="F92" s="229"/>
      <c r="G92" s="17"/>
      <c r="H92" s="229"/>
      <c r="I92" s="229"/>
      <c r="J92" s="325"/>
      <c r="K92" s="19">
        <f>(302+-253-6)/1000</f>
        <v>4.2999999999999997E-2</v>
      </c>
      <c r="L92" s="19"/>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row>
    <row r="93" spans="1:54">
      <c r="A93" s="229"/>
      <c r="B93" s="229"/>
      <c r="C93" s="229"/>
      <c r="D93" s="229"/>
      <c r="E93" s="229"/>
      <c r="F93" s="229"/>
      <c r="G93" s="17"/>
      <c r="H93" s="229"/>
      <c r="I93" s="229"/>
      <c r="J93" s="325"/>
      <c r="K93" s="19"/>
      <c r="L93" s="19"/>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row>
    <row r="94" spans="1:54">
      <c r="A94" s="229"/>
      <c r="B94" s="229"/>
      <c r="C94" s="229"/>
      <c r="D94" s="229"/>
      <c r="E94" s="229"/>
      <c r="F94" s="229"/>
      <c r="G94" s="17"/>
      <c r="H94" s="229"/>
      <c r="I94" s="229"/>
      <c r="J94" s="325"/>
      <c r="K94" s="19"/>
      <c r="L94" s="19"/>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row>
    <row r="95" spans="1:54">
      <c r="A95" s="229"/>
      <c r="B95" s="229"/>
      <c r="C95" s="229"/>
      <c r="D95" s="229"/>
      <c r="E95" s="229"/>
      <c r="F95" s="229"/>
      <c r="G95" s="17"/>
      <c r="H95" s="229"/>
      <c r="I95" s="229"/>
      <c r="J95" s="325"/>
      <c r="K95" s="19"/>
      <c r="L95" s="19"/>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row>
    <row r="96" spans="1:54">
      <c r="A96" s="229"/>
      <c r="B96" s="229"/>
      <c r="C96" s="229"/>
      <c r="D96" s="229"/>
      <c r="E96" s="229"/>
      <c r="F96" s="229"/>
      <c r="G96" s="17"/>
      <c r="H96" s="229"/>
      <c r="I96" s="229"/>
      <c r="J96" s="325"/>
      <c r="K96" s="19"/>
      <c r="L96" s="19"/>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row>
    <row r="97" spans="1:54">
      <c r="A97" s="229"/>
      <c r="B97" s="229"/>
      <c r="C97" s="229"/>
      <c r="D97" s="229"/>
      <c r="E97" s="229"/>
      <c r="F97" s="229"/>
      <c r="G97" s="17"/>
      <c r="H97" s="229"/>
      <c r="I97" s="229"/>
      <c r="J97" s="325"/>
      <c r="K97" s="19"/>
      <c r="L97" s="19"/>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row>
    <row r="98" spans="1:54">
      <c r="A98" s="229"/>
      <c r="B98" s="229"/>
      <c r="C98" s="229"/>
      <c r="D98" s="229"/>
      <c r="E98" s="229"/>
      <c r="F98" s="229"/>
      <c r="G98" s="17"/>
      <c r="H98" s="229"/>
      <c r="I98" s="229"/>
      <c r="J98" s="325"/>
      <c r="K98" s="19"/>
      <c r="L98" s="19"/>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row>
    <row r="99" spans="1:54">
      <c r="A99" s="229"/>
      <c r="B99" s="229"/>
      <c r="C99" s="229"/>
      <c r="D99" s="229"/>
      <c r="E99" s="229"/>
      <c r="F99" s="229"/>
      <c r="G99" s="17"/>
      <c r="H99" s="229"/>
      <c r="I99" s="229"/>
      <c r="J99" s="325"/>
      <c r="K99" s="19"/>
      <c r="L99" s="19"/>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row>
    <row r="100" spans="1:54">
      <c r="A100" s="229"/>
      <c r="B100" s="229"/>
      <c r="C100" s="229"/>
      <c r="D100" s="229"/>
      <c r="E100" s="229"/>
      <c r="F100" s="229"/>
      <c r="G100" s="17"/>
      <c r="H100" s="229"/>
      <c r="I100" s="229"/>
      <c r="J100" s="325"/>
      <c r="K100" s="19"/>
      <c r="L100" s="19"/>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row>
    <row r="101" spans="1:54">
      <c r="A101" s="229"/>
      <c r="B101" s="229"/>
      <c r="C101" s="229"/>
      <c r="D101" s="229"/>
      <c r="E101" s="229"/>
      <c r="F101" s="229"/>
      <c r="G101" s="17"/>
      <c r="H101" s="229"/>
      <c r="I101" s="229"/>
      <c r="J101" s="325"/>
      <c r="K101" s="19"/>
      <c r="L101" s="19"/>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row>
    <row r="102" spans="1:54">
      <c r="A102" s="229"/>
      <c r="B102" s="229"/>
      <c r="C102" s="229"/>
      <c r="D102" s="229"/>
      <c r="E102" s="229"/>
      <c r="F102" s="229"/>
      <c r="G102" s="17"/>
      <c r="H102" s="229"/>
      <c r="I102" s="229"/>
      <c r="J102" s="325"/>
      <c r="K102" s="19"/>
      <c r="L102" s="19"/>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row>
    <row r="103" spans="1:54">
      <c r="A103" s="229"/>
      <c r="B103" s="229"/>
      <c r="C103" s="229"/>
      <c r="D103" s="229"/>
      <c r="E103" s="229"/>
      <c r="F103" s="229"/>
      <c r="G103" s="17"/>
      <c r="H103" s="229"/>
      <c r="I103" s="229"/>
      <c r="J103" s="325"/>
      <c r="K103" s="19"/>
      <c r="L103" s="19"/>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row>
    <row r="104" spans="1:54">
      <c r="A104" s="229"/>
      <c r="B104" s="229"/>
      <c r="C104" s="229"/>
      <c r="D104" s="229"/>
      <c r="E104" s="229"/>
      <c r="F104" s="229"/>
      <c r="G104" s="17"/>
      <c r="H104" s="229"/>
      <c r="I104" s="229"/>
      <c r="J104" s="325"/>
      <c r="K104" s="19"/>
      <c r="L104" s="19"/>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row>
    <row r="105" spans="1:54">
      <c r="A105" s="229"/>
      <c r="B105" s="229"/>
      <c r="C105" s="229"/>
      <c r="D105" s="229"/>
      <c r="E105" s="229"/>
      <c r="F105" s="229"/>
      <c r="G105" s="17"/>
      <c r="H105" s="229"/>
      <c r="I105" s="229"/>
      <c r="J105" s="325"/>
      <c r="K105" s="19"/>
      <c r="L105" s="19"/>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row>
    <row r="106" spans="1:54">
      <c r="A106" s="229"/>
      <c r="B106" s="229"/>
      <c r="C106" s="229"/>
      <c r="D106" s="229"/>
      <c r="E106" s="229"/>
      <c r="F106" s="229"/>
      <c r="G106" s="17"/>
      <c r="H106" s="229"/>
      <c r="I106" s="229"/>
      <c r="J106" s="325"/>
      <c r="K106" s="19"/>
      <c r="L106" s="19"/>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row>
    <row r="107" spans="1:54">
      <c r="A107" s="229"/>
      <c r="B107" s="229"/>
      <c r="C107" s="229"/>
      <c r="D107" s="229"/>
      <c r="E107" s="229"/>
      <c r="F107" s="229"/>
      <c r="G107" s="17"/>
      <c r="H107" s="229"/>
      <c r="I107" s="229"/>
      <c r="J107" s="325"/>
      <c r="K107" s="19"/>
      <c r="L107" s="19"/>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row>
    <row r="108" spans="1:54">
      <c r="A108" s="229"/>
      <c r="B108" s="229"/>
      <c r="C108" s="229"/>
      <c r="D108" s="229"/>
      <c r="E108" s="229"/>
      <c r="F108" s="229"/>
      <c r="G108" s="17"/>
      <c r="H108" s="229"/>
      <c r="I108" s="229"/>
      <c r="J108" s="325"/>
      <c r="K108" s="19"/>
      <c r="L108" s="19"/>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row>
    <row r="109" spans="1:54">
      <c r="A109" s="229"/>
      <c r="B109" s="229"/>
      <c r="C109" s="229"/>
      <c r="D109" s="229"/>
      <c r="E109" s="229"/>
      <c r="F109" s="229"/>
      <c r="G109" s="17"/>
      <c r="H109" s="229"/>
      <c r="I109" s="229"/>
      <c r="J109" s="325"/>
      <c r="K109" s="19"/>
      <c r="L109" s="19"/>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row>
    <row r="110" spans="1:54">
      <c r="A110" s="229"/>
      <c r="B110" s="229"/>
      <c r="C110" s="229"/>
      <c r="D110" s="229"/>
      <c r="E110" s="229"/>
      <c r="F110" s="229"/>
      <c r="G110" s="17"/>
      <c r="H110" s="229"/>
      <c r="I110" s="229"/>
      <c r="J110" s="325"/>
      <c r="K110" s="19"/>
      <c r="L110" s="19"/>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row>
    <row r="111" spans="1:54">
      <c r="A111" s="229"/>
      <c r="B111" s="229"/>
      <c r="C111" s="229"/>
      <c r="D111" s="229"/>
      <c r="E111" s="229"/>
      <c r="F111" s="229"/>
      <c r="G111" s="17"/>
      <c r="H111" s="229"/>
      <c r="I111" s="229"/>
      <c r="J111" s="325"/>
      <c r="K111" s="19"/>
      <c r="L111" s="19"/>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row>
    <row r="112" spans="1:54">
      <c r="A112" s="229"/>
      <c r="B112" s="229"/>
      <c r="C112" s="229"/>
      <c r="D112" s="229"/>
      <c r="E112" s="229"/>
      <c r="F112" s="229"/>
      <c r="G112" s="17"/>
      <c r="H112" s="229"/>
      <c r="I112" s="229"/>
      <c r="J112" s="325"/>
      <c r="K112" s="19"/>
      <c r="L112" s="19"/>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1:54">
      <c r="A113" s="229"/>
      <c r="B113" s="229"/>
      <c r="C113" s="229"/>
      <c r="D113" s="229"/>
      <c r="E113" s="229"/>
      <c r="F113" s="229"/>
      <c r="G113" s="17"/>
      <c r="H113" s="229"/>
      <c r="I113" s="229"/>
      <c r="J113" s="325"/>
      <c r="K113" s="19"/>
      <c r="L113" s="19"/>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row>
    <row r="114" spans="1:54">
      <c r="A114" s="229"/>
      <c r="B114" s="229"/>
      <c r="C114" s="229"/>
      <c r="D114" s="229"/>
      <c r="E114" s="229"/>
      <c r="F114" s="229"/>
      <c r="G114" s="17"/>
      <c r="H114" s="229"/>
      <c r="I114" s="229"/>
      <c r="J114" s="325"/>
      <c r="K114" s="19"/>
      <c r="L114" s="19"/>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row>
    <row r="115" spans="1:54">
      <c r="A115" s="229"/>
      <c r="B115" s="229"/>
      <c r="C115" s="229"/>
      <c r="D115" s="229"/>
      <c r="E115" s="229"/>
      <c r="F115" s="229"/>
      <c r="G115" s="17"/>
      <c r="H115" s="229"/>
      <c r="I115" s="229"/>
      <c r="J115" s="325"/>
      <c r="K115" s="19"/>
      <c r="L115" s="19"/>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row>
    <row r="116" spans="1:54">
      <c r="A116" s="229"/>
      <c r="B116" s="229"/>
      <c r="C116" s="229"/>
      <c r="D116" s="229"/>
      <c r="E116" s="229"/>
      <c r="F116" s="229"/>
      <c r="G116" s="17"/>
      <c r="H116" s="229"/>
      <c r="I116" s="229"/>
      <c r="J116" s="325"/>
      <c r="K116" s="19"/>
      <c r="L116" s="19"/>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row>
    <row r="117" spans="1:54">
      <c r="A117" s="229"/>
      <c r="B117" s="229"/>
      <c r="C117" s="229"/>
      <c r="D117" s="229"/>
      <c r="E117" s="229"/>
      <c r="F117" s="229"/>
      <c r="G117" s="17"/>
      <c r="H117" s="229"/>
      <c r="I117" s="229"/>
      <c r="J117" s="325"/>
      <c r="K117" s="19"/>
      <c r="L117" s="19"/>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row>
    <row r="118" spans="1:54">
      <c r="A118" s="229"/>
      <c r="B118" s="229"/>
      <c r="C118" s="229"/>
      <c r="D118" s="229"/>
      <c r="E118" s="229"/>
      <c r="F118" s="229"/>
      <c r="G118" s="17"/>
      <c r="H118" s="229"/>
      <c r="I118" s="229"/>
      <c r="J118" s="325"/>
      <c r="K118" s="19"/>
      <c r="L118" s="19"/>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row>
    <row r="119" spans="1:54">
      <c r="A119" s="229"/>
      <c r="B119" s="229"/>
      <c r="C119" s="229"/>
      <c r="D119" s="229"/>
      <c r="E119" s="229"/>
      <c r="F119" s="229"/>
      <c r="G119" s="17"/>
      <c r="H119" s="229"/>
      <c r="I119" s="229"/>
      <c r="J119" s="325"/>
      <c r="K119" s="19"/>
      <c r="L119" s="19"/>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row>
    <row r="120" spans="1:54">
      <c r="A120" s="229"/>
      <c r="B120" s="229"/>
      <c r="C120" s="229"/>
      <c r="D120" s="229"/>
      <c r="E120" s="229"/>
      <c r="F120" s="229"/>
      <c r="G120" s="17"/>
      <c r="H120" s="229"/>
      <c r="I120" s="229"/>
      <c r="J120" s="325"/>
      <c r="K120" s="19"/>
      <c r="L120" s="19"/>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row>
    <row r="121" spans="1:54">
      <c r="A121" s="229"/>
      <c r="B121" s="229"/>
      <c r="C121" s="229"/>
      <c r="D121" s="229"/>
      <c r="E121" s="229"/>
      <c r="F121" s="229"/>
      <c r="G121" s="17"/>
      <c r="H121" s="229"/>
      <c r="I121" s="229"/>
      <c r="J121" s="325"/>
      <c r="K121" s="19"/>
      <c r="L121" s="19"/>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row>
    <row r="122" spans="1:54">
      <c r="A122" s="229"/>
      <c r="B122" s="229"/>
      <c r="C122" s="229"/>
      <c r="D122" s="229"/>
      <c r="E122" s="229"/>
      <c r="F122" s="229"/>
      <c r="G122" s="17"/>
      <c r="H122" s="229"/>
      <c r="I122" s="229"/>
      <c r="J122" s="325"/>
      <c r="K122" s="19"/>
      <c r="L122" s="19"/>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row>
    <row r="123" spans="1:54">
      <c r="A123" s="229"/>
      <c r="B123" s="229"/>
      <c r="C123" s="229"/>
      <c r="D123" s="229"/>
      <c r="E123" s="229"/>
      <c r="F123" s="229"/>
      <c r="G123" s="17"/>
      <c r="H123" s="229"/>
      <c r="I123" s="229"/>
      <c r="J123" s="325"/>
      <c r="K123" s="19"/>
      <c r="L123" s="19"/>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row>
    <row r="124" spans="1:54">
      <c r="A124" s="229"/>
      <c r="B124" s="229"/>
      <c r="C124" s="229"/>
      <c r="D124" s="229"/>
      <c r="E124" s="229"/>
      <c r="F124" s="229"/>
      <c r="G124" s="17"/>
      <c r="H124" s="229"/>
      <c r="I124" s="229"/>
      <c r="J124" s="325"/>
      <c r="K124" s="19"/>
      <c r="L124" s="19"/>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row>
    <row r="125" spans="1:54">
      <c r="A125" s="229"/>
      <c r="B125" s="229"/>
      <c r="C125" s="229"/>
      <c r="D125" s="229"/>
      <c r="E125" s="229"/>
      <c r="F125" s="229"/>
      <c r="G125" s="17"/>
      <c r="H125" s="229"/>
      <c r="I125" s="229"/>
      <c r="J125" s="325"/>
      <c r="K125" s="19"/>
      <c r="L125" s="19"/>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row>
    <row r="126" spans="1:54">
      <c r="A126" s="229"/>
      <c r="B126" s="229"/>
      <c r="C126" s="229"/>
      <c r="D126" s="229"/>
      <c r="E126" s="229"/>
      <c r="F126" s="229"/>
      <c r="G126" s="17"/>
      <c r="H126" s="229"/>
      <c r="I126" s="229"/>
      <c r="J126" s="325"/>
      <c r="K126" s="19"/>
      <c r="L126" s="19"/>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row>
    <row r="127" spans="1:54">
      <c r="A127" s="229"/>
      <c r="B127" s="229"/>
      <c r="C127" s="229"/>
      <c r="D127" s="229"/>
      <c r="E127" s="229"/>
      <c r="F127" s="229"/>
      <c r="G127" s="17"/>
      <c r="H127" s="229"/>
      <c r="I127" s="229"/>
      <c r="J127" s="325"/>
      <c r="K127" s="19"/>
      <c r="L127" s="19"/>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row>
    <row r="128" spans="1:54">
      <c r="A128" s="229"/>
      <c r="B128" s="229"/>
      <c r="C128" s="229"/>
      <c r="D128" s="229"/>
      <c r="E128" s="229"/>
      <c r="F128" s="229"/>
      <c r="G128" s="17"/>
      <c r="H128" s="229"/>
      <c r="I128" s="229"/>
      <c r="J128" s="325"/>
      <c r="K128" s="19"/>
      <c r="L128" s="19"/>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row>
    <row r="129" spans="1:54">
      <c r="A129" s="229"/>
      <c r="B129" s="229"/>
      <c r="C129" s="229"/>
      <c r="D129" s="229"/>
      <c r="E129" s="229"/>
      <c r="F129" s="229"/>
      <c r="G129" s="17"/>
      <c r="H129" s="229"/>
      <c r="I129" s="229"/>
      <c r="J129" s="325"/>
      <c r="K129" s="19"/>
      <c r="L129" s="19"/>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row>
    <row r="130" spans="1:54">
      <c r="A130" s="229"/>
      <c r="B130" s="229"/>
      <c r="C130" s="229"/>
      <c r="D130" s="229"/>
      <c r="E130" s="229"/>
      <c r="F130" s="229"/>
      <c r="G130" s="17"/>
      <c r="H130" s="229"/>
      <c r="I130" s="229"/>
      <c r="J130" s="325"/>
      <c r="K130" s="19"/>
      <c r="L130" s="19"/>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row>
    <row r="131" spans="1:54">
      <c r="A131" s="229"/>
      <c r="B131" s="229"/>
      <c r="C131" s="229"/>
      <c r="D131" s="229"/>
      <c r="E131" s="229"/>
      <c r="F131" s="229"/>
      <c r="G131" s="17"/>
      <c r="H131" s="229"/>
      <c r="I131" s="229"/>
      <c r="J131" s="325"/>
      <c r="K131" s="19"/>
      <c r="L131" s="19"/>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row>
    <row r="132" spans="1:54">
      <c r="A132" s="229"/>
      <c r="B132" s="229"/>
      <c r="C132" s="229"/>
      <c r="D132" s="229"/>
      <c r="E132" s="229"/>
      <c r="F132" s="229"/>
      <c r="G132" s="17"/>
      <c r="H132" s="229"/>
      <c r="I132" s="229"/>
      <c r="J132" s="325"/>
      <c r="K132" s="19"/>
      <c r="L132" s="19"/>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row>
    <row r="133" spans="1:54">
      <c r="A133" s="229"/>
      <c r="B133" s="229"/>
      <c r="C133" s="229"/>
      <c r="D133" s="229"/>
      <c r="E133" s="229"/>
      <c r="F133" s="229"/>
      <c r="G133" s="17"/>
      <c r="H133" s="229"/>
      <c r="I133" s="229"/>
      <c r="J133" s="325"/>
      <c r="K133" s="19"/>
      <c r="L133" s="19"/>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row>
    <row r="134" spans="1:54">
      <c r="A134" s="229"/>
      <c r="B134" s="229"/>
      <c r="C134" s="229"/>
      <c r="D134" s="229"/>
      <c r="E134" s="229"/>
      <c r="F134" s="229"/>
      <c r="G134" s="17"/>
      <c r="H134" s="229"/>
      <c r="I134" s="229"/>
      <c r="J134" s="325"/>
      <c r="K134" s="19"/>
      <c r="L134" s="19"/>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row>
    <row r="135" spans="1:54">
      <c r="A135" s="229"/>
      <c r="B135" s="229"/>
      <c r="C135" s="229"/>
      <c r="D135" s="229"/>
      <c r="E135" s="229"/>
      <c r="F135" s="229"/>
      <c r="G135" s="17"/>
      <c r="H135" s="229"/>
      <c r="I135" s="229"/>
      <c r="J135" s="325"/>
      <c r="K135" s="19"/>
      <c r="L135" s="19"/>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row>
    <row r="136" spans="1:54">
      <c r="A136" s="229"/>
      <c r="B136" s="229"/>
      <c r="C136" s="229"/>
      <c r="D136" s="229"/>
      <c r="E136" s="229"/>
      <c r="F136" s="229"/>
      <c r="G136" s="17"/>
      <c r="H136" s="229"/>
      <c r="I136" s="229"/>
      <c r="J136" s="325"/>
      <c r="K136" s="19"/>
      <c r="L136" s="19"/>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1:54">
      <c r="A137" s="229"/>
      <c r="B137" s="229"/>
      <c r="C137" s="229"/>
      <c r="D137" s="229"/>
      <c r="E137" s="229"/>
      <c r="F137" s="229"/>
      <c r="G137" s="17"/>
      <c r="H137" s="229"/>
      <c r="I137" s="229"/>
      <c r="J137" s="325"/>
      <c r="K137" s="19"/>
      <c r="L137" s="19"/>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row>
    <row r="138" spans="1:54">
      <c r="A138" s="229"/>
      <c r="B138" s="229"/>
      <c r="C138" s="229"/>
      <c r="D138" s="229"/>
      <c r="E138" s="229"/>
      <c r="F138" s="229"/>
      <c r="G138" s="17"/>
      <c r="H138" s="229"/>
      <c r="I138" s="229"/>
      <c r="J138" s="325"/>
      <c r="K138" s="19"/>
      <c r="L138" s="19"/>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row>
    <row r="139" spans="1:54">
      <c r="A139" s="229"/>
      <c r="B139" s="229"/>
      <c r="C139" s="229"/>
      <c r="D139" s="229"/>
      <c r="E139" s="229"/>
      <c r="F139" s="229"/>
      <c r="G139" s="17"/>
      <c r="H139" s="229"/>
      <c r="I139" s="229"/>
      <c r="J139" s="325"/>
      <c r="K139" s="19"/>
      <c r="L139" s="19"/>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row>
    <row r="140" spans="1:54">
      <c r="A140" s="229"/>
      <c r="B140" s="229"/>
      <c r="C140" s="229"/>
      <c r="D140" s="229"/>
      <c r="E140" s="229"/>
      <c r="F140" s="229"/>
      <c r="G140" s="17"/>
      <c r="H140" s="229"/>
      <c r="I140" s="229"/>
      <c r="J140" s="325"/>
      <c r="K140" s="19"/>
      <c r="L140" s="19"/>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row>
    <row r="141" spans="1:54">
      <c r="A141" s="229"/>
      <c r="B141" s="229"/>
      <c r="C141" s="229"/>
      <c r="D141" s="229"/>
      <c r="E141" s="229"/>
      <c r="F141" s="229"/>
      <c r="G141" s="17"/>
      <c r="H141" s="229"/>
      <c r="I141" s="229"/>
      <c r="J141" s="325"/>
      <c r="K141" s="19"/>
      <c r="L141" s="19"/>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row>
    <row r="142" spans="1:54">
      <c r="A142" s="229"/>
      <c r="B142" s="229"/>
      <c r="C142" s="229"/>
      <c r="D142" s="229"/>
      <c r="E142" s="229"/>
      <c r="F142" s="229"/>
      <c r="G142" s="17"/>
      <c r="H142" s="229"/>
      <c r="I142" s="229"/>
      <c r="J142" s="325"/>
      <c r="K142" s="19"/>
      <c r="L142" s="19"/>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row>
    <row r="143" spans="1:54">
      <c r="A143" s="229"/>
      <c r="B143" s="229"/>
      <c r="C143" s="229"/>
      <c r="D143" s="229"/>
      <c r="E143" s="229"/>
      <c r="F143" s="229"/>
      <c r="G143" s="17"/>
      <c r="H143" s="229"/>
      <c r="I143" s="229"/>
      <c r="J143" s="325"/>
      <c r="K143" s="19"/>
      <c r="L143" s="19"/>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row>
    <row r="144" spans="1:54">
      <c r="A144" s="229"/>
      <c r="B144" s="229"/>
      <c r="C144" s="229"/>
      <c r="D144" s="229"/>
      <c r="E144" s="229"/>
      <c r="F144" s="229"/>
      <c r="G144" s="17"/>
      <c r="H144" s="229"/>
      <c r="I144" s="229"/>
      <c r="J144" s="325"/>
      <c r="K144" s="19"/>
      <c r="L144" s="19"/>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row>
    <row r="145" spans="1:54">
      <c r="A145" s="229"/>
      <c r="B145" s="229"/>
      <c r="C145" s="229"/>
      <c r="D145" s="229"/>
      <c r="E145" s="229"/>
      <c r="F145" s="229"/>
      <c r="G145" s="17"/>
      <c r="H145" s="229"/>
      <c r="I145" s="229"/>
      <c r="J145" s="325"/>
      <c r="K145" s="19"/>
      <c r="L145" s="19"/>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row>
    <row r="146" spans="1:54">
      <c r="A146" s="229"/>
      <c r="B146" s="229"/>
      <c r="C146" s="229"/>
      <c r="D146" s="229"/>
      <c r="E146" s="229"/>
      <c r="F146" s="229"/>
      <c r="G146" s="17"/>
      <c r="H146" s="229"/>
      <c r="I146" s="229"/>
      <c r="J146" s="325"/>
      <c r="K146" s="19"/>
      <c r="L146" s="19"/>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row>
    <row r="147" spans="1:54">
      <c r="A147" s="229"/>
      <c r="B147" s="229"/>
      <c r="C147" s="229"/>
      <c r="D147" s="229"/>
      <c r="E147" s="229"/>
      <c r="F147" s="229"/>
      <c r="G147" s="17"/>
      <c r="H147" s="229"/>
      <c r="I147" s="229"/>
      <c r="J147" s="325"/>
      <c r="K147" s="19"/>
      <c r="L147" s="19"/>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row>
    <row r="148" spans="1:54">
      <c r="A148" s="229"/>
      <c r="B148" s="229"/>
      <c r="C148" s="229"/>
      <c r="D148" s="229"/>
      <c r="E148" s="229"/>
      <c r="F148" s="229"/>
      <c r="G148" s="17"/>
      <c r="H148" s="229"/>
      <c r="I148" s="229"/>
      <c r="J148" s="325"/>
      <c r="K148" s="19"/>
      <c r="L148" s="19"/>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row>
    <row r="149" spans="1:54">
      <c r="A149" s="229"/>
      <c r="B149" s="229"/>
      <c r="C149" s="229"/>
      <c r="D149" s="229"/>
      <c r="E149" s="229"/>
      <c r="F149" s="229"/>
      <c r="G149" s="17"/>
      <c r="H149" s="229"/>
      <c r="I149" s="229"/>
      <c r="J149" s="325"/>
      <c r="K149" s="19"/>
      <c r="L149" s="19"/>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row>
    <row r="150" spans="1:54">
      <c r="A150" s="229"/>
      <c r="B150" s="229"/>
      <c r="C150" s="229"/>
      <c r="D150" s="229"/>
      <c r="E150" s="229"/>
      <c r="F150" s="229"/>
      <c r="G150" s="17"/>
      <c r="H150" s="229"/>
      <c r="I150" s="229"/>
      <c r="J150" s="325"/>
      <c r="K150" s="19"/>
      <c r="L150" s="19"/>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row>
    <row r="151" spans="1:54">
      <c r="A151" s="229"/>
      <c r="B151" s="229"/>
      <c r="C151" s="229"/>
      <c r="D151" s="229"/>
      <c r="E151" s="229"/>
      <c r="F151" s="229"/>
      <c r="G151" s="17"/>
      <c r="H151" s="229"/>
      <c r="I151" s="229"/>
      <c r="J151" s="325"/>
      <c r="K151" s="19"/>
      <c r="L151" s="19"/>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row>
    <row r="152" spans="1:54">
      <c r="A152" s="229"/>
      <c r="B152" s="229"/>
      <c r="C152" s="229"/>
      <c r="D152" s="229"/>
      <c r="E152" s="229"/>
      <c r="F152" s="229"/>
      <c r="G152" s="17"/>
      <c r="H152" s="229"/>
      <c r="I152" s="229"/>
      <c r="J152" s="325"/>
      <c r="K152" s="19"/>
      <c r="L152" s="19"/>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row>
    <row r="153" spans="1:54">
      <c r="A153" s="229"/>
      <c r="B153" s="229"/>
      <c r="C153" s="229"/>
      <c r="D153" s="229"/>
      <c r="E153" s="229"/>
      <c r="F153" s="229"/>
      <c r="G153" s="17"/>
      <c r="H153" s="229"/>
      <c r="I153" s="229"/>
      <c r="J153" s="325"/>
      <c r="K153" s="19"/>
      <c r="L153" s="19"/>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row>
    <row r="154" spans="1:54">
      <c r="A154" s="229"/>
      <c r="B154" s="229"/>
      <c r="C154" s="229"/>
      <c r="D154" s="229"/>
      <c r="E154" s="229"/>
      <c r="F154" s="229"/>
      <c r="G154" s="17"/>
      <c r="H154" s="229"/>
      <c r="I154" s="229"/>
      <c r="J154" s="325"/>
      <c r="K154" s="19"/>
      <c r="L154" s="19"/>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1:54">
      <c r="A155" s="229"/>
      <c r="B155" s="229"/>
      <c r="C155" s="229"/>
      <c r="D155" s="229"/>
      <c r="E155" s="229"/>
      <c r="F155" s="229"/>
      <c r="G155" s="17"/>
      <c r="H155" s="229"/>
      <c r="I155" s="229"/>
      <c r="J155" s="325"/>
      <c r="K155" s="19"/>
      <c r="L155" s="19"/>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row>
    <row r="156" spans="1:54">
      <c r="A156" s="229"/>
      <c r="B156" s="229"/>
      <c r="C156" s="229"/>
      <c r="D156" s="229"/>
      <c r="E156" s="229"/>
      <c r="F156" s="229"/>
      <c r="G156" s="17"/>
      <c r="H156" s="229"/>
      <c r="I156" s="229"/>
      <c r="J156" s="325"/>
      <c r="K156" s="19"/>
      <c r="L156" s="19"/>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row>
    <row r="157" spans="1:54">
      <c r="A157" s="229"/>
      <c r="B157" s="229"/>
      <c r="C157" s="229"/>
      <c r="D157" s="229"/>
      <c r="E157" s="229"/>
      <c r="F157" s="229"/>
      <c r="G157" s="17"/>
      <c r="H157" s="229"/>
      <c r="I157" s="229"/>
      <c r="J157" s="325"/>
      <c r="K157" s="19"/>
      <c r="L157" s="19"/>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row>
    <row r="158" spans="1:54">
      <c r="A158" s="229"/>
      <c r="B158" s="229"/>
      <c r="C158" s="229"/>
      <c r="D158" s="229"/>
      <c r="E158" s="229"/>
      <c r="F158" s="229"/>
      <c r="G158" s="17"/>
      <c r="H158" s="229"/>
      <c r="I158" s="229"/>
      <c r="J158" s="325"/>
      <c r="K158" s="19"/>
      <c r="L158" s="19"/>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row>
    <row r="159" spans="1:54">
      <c r="A159" s="229"/>
      <c r="B159" s="229"/>
      <c r="C159" s="229"/>
      <c r="D159" s="229"/>
      <c r="E159" s="229"/>
      <c r="F159" s="229"/>
      <c r="G159" s="17"/>
      <c r="H159" s="229"/>
      <c r="I159" s="229"/>
      <c r="J159" s="325"/>
      <c r="K159" s="19"/>
      <c r="L159" s="19"/>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row>
    <row r="160" spans="1:54">
      <c r="A160" s="229"/>
      <c r="B160" s="229"/>
      <c r="C160" s="229"/>
      <c r="D160" s="229"/>
      <c r="E160" s="229"/>
      <c r="F160" s="229"/>
      <c r="G160" s="17"/>
      <c r="H160" s="229"/>
      <c r="I160" s="229"/>
      <c r="J160" s="325"/>
      <c r="K160" s="19"/>
      <c r="L160" s="19"/>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row>
    <row r="161" spans="1:54">
      <c r="A161" s="229"/>
      <c r="B161" s="229"/>
      <c r="C161" s="229"/>
      <c r="D161" s="229"/>
      <c r="E161" s="229"/>
      <c r="F161" s="229"/>
      <c r="G161" s="17"/>
      <c r="H161" s="229"/>
      <c r="I161" s="229"/>
      <c r="J161" s="325"/>
      <c r="K161" s="19"/>
      <c r="L161" s="19"/>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row>
    <row r="162" spans="1:54">
      <c r="A162" s="229"/>
      <c r="B162" s="229"/>
      <c r="C162" s="229"/>
      <c r="D162" s="229"/>
      <c r="E162" s="229"/>
      <c r="F162" s="229"/>
      <c r="G162" s="17"/>
      <c r="H162" s="229"/>
      <c r="I162" s="229"/>
      <c r="J162" s="325"/>
      <c r="K162" s="19"/>
      <c r="L162" s="19"/>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row>
    <row r="163" spans="1:54">
      <c r="A163" s="229"/>
      <c r="B163" s="229"/>
      <c r="C163" s="229"/>
      <c r="D163" s="229"/>
      <c r="E163" s="229"/>
      <c r="F163" s="229"/>
      <c r="G163" s="17"/>
      <c r="H163" s="229"/>
      <c r="I163" s="229"/>
      <c r="J163" s="325"/>
      <c r="K163" s="19"/>
      <c r="L163" s="19"/>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row>
    <row r="164" spans="1:54">
      <c r="A164" s="229"/>
      <c r="B164" s="229"/>
      <c r="C164" s="229"/>
      <c r="D164" s="229"/>
      <c r="E164" s="229"/>
      <c r="F164" s="229"/>
      <c r="G164" s="17"/>
      <c r="H164" s="229"/>
      <c r="I164" s="229"/>
      <c r="J164" s="325"/>
      <c r="K164" s="19"/>
      <c r="L164" s="19"/>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row>
    <row r="165" spans="1:54">
      <c r="A165" s="229"/>
      <c r="B165" s="229"/>
      <c r="C165" s="229"/>
      <c r="D165" s="229"/>
      <c r="E165" s="229"/>
      <c r="F165" s="229"/>
      <c r="G165" s="17"/>
      <c r="H165" s="229"/>
      <c r="I165" s="229"/>
      <c r="J165" s="325"/>
      <c r="K165" s="19"/>
      <c r="L165" s="19"/>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row>
    <row r="166" spans="1:54">
      <c r="A166" s="229"/>
      <c r="B166" s="229"/>
      <c r="C166" s="229"/>
      <c r="D166" s="229"/>
      <c r="E166" s="229"/>
      <c r="F166" s="229"/>
      <c r="G166" s="17"/>
      <c r="H166" s="229"/>
      <c r="I166" s="229"/>
      <c r="J166" s="325"/>
      <c r="K166" s="19"/>
      <c r="L166" s="19"/>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row>
    <row r="167" spans="1:54">
      <c r="A167" s="229"/>
      <c r="B167" s="229"/>
      <c r="C167" s="229"/>
      <c r="D167" s="229"/>
      <c r="E167" s="229"/>
      <c r="F167" s="229"/>
      <c r="G167" s="17"/>
      <c r="H167" s="229"/>
      <c r="I167" s="229"/>
      <c r="J167" s="325"/>
      <c r="K167" s="19"/>
      <c r="L167" s="19"/>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row>
    <row r="168" spans="1:54">
      <c r="A168" s="229"/>
      <c r="B168" s="229"/>
      <c r="C168" s="229"/>
      <c r="D168" s="229"/>
      <c r="E168" s="229"/>
      <c r="F168" s="229"/>
      <c r="G168" s="17"/>
      <c r="H168" s="229"/>
      <c r="I168" s="229"/>
      <c r="J168" s="325"/>
      <c r="K168" s="19"/>
      <c r="L168" s="19"/>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row>
    <row r="169" spans="1:54">
      <c r="A169" s="229"/>
      <c r="B169" s="229"/>
      <c r="C169" s="229"/>
      <c r="D169" s="229"/>
      <c r="E169" s="229"/>
      <c r="F169" s="229"/>
      <c r="G169" s="17"/>
      <c r="H169" s="229"/>
      <c r="I169" s="229"/>
      <c r="J169" s="325"/>
      <c r="K169" s="19"/>
      <c r="L169" s="19"/>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row>
    <row r="170" spans="1:54">
      <c r="A170" s="229"/>
      <c r="B170" s="229"/>
      <c r="C170" s="229"/>
      <c r="D170" s="229"/>
      <c r="E170" s="229"/>
      <c r="F170" s="229"/>
      <c r="G170" s="17"/>
      <c r="H170" s="229"/>
      <c r="I170" s="229"/>
      <c r="J170" s="325"/>
      <c r="K170" s="19"/>
      <c r="L170" s="19"/>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row>
    <row r="171" spans="1:54">
      <c r="A171" s="229"/>
      <c r="B171" s="229"/>
      <c r="C171" s="229"/>
      <c r="D171" s="229"/>
      <c r="E171" s="229"/>
      <c r="F171" s="229"/>
      <c r="G171" s="17"/>
      <c r="H171" s="229"/>
      <c r="I171" s="229"/>
      <c r="J171" s="325"/>
      <c r="K171" s="19"/>
      <c r="L171" s="19"/>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row>
    <row r="172" spans="1:54">
      <c r="A172" s="229"/>
      <c r="B172" s="229"/>
      <c r="C172" s="229"/>
      <c r="D172" s="229"/>
      <c r="E172" s="229"/>
      <c r="F172" s="229"/>
      <c r="G172" s="17"/>
      <c r="H172" s="229"/>
      <c r="I172" s="229"/>
      <c r="J172" s="325"/>
      <c r="K172" s="19"/>
      <c r="L172" s="19"/>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row>
    <row r="173" spans="1:54">
      <c r="A173" s="229"/>
      <c r="B173" s="229"/>
      <c r="C173" s="229"/>
      <c r="D173" s="229"/>
      <c r="E173" s="229"/>
      <c r="F173" s="229"/>
      <c r="G173" s="17"/>
      <c r="H173" s="229"/>
      <c r="I173" s="229"/>
      <c r="J173" s="325"/>
      <c r="K173" s="19"/>
      <c r="L173" s="19"/>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row>
    <row r="174" spans="1:54">
      <c r="A174" s="229"/>
      <c r="B174" s="229"/>
      <c r="C174" s="229"/>
      <c r="D174" s="229"/>
      <c r="E174" s="229"/>
      <c r="F174" s="229"/>
      <c r="G174" s="17"/>
      <c r="H174" s="229"/>
      <c r="I174" s="229"/>
      <c r="J174" s="325"/>
      <c r="K174" s="19"/>
      <c r="L174" s="19"/>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row>
    <row r="175" spans="1:54">
      <c r="A175" s="229"/>
      <c r="B175" s="229"/>
      <c r="C175" s="229"/>
      <c r="D175" s="229"/>
      <c r="E175" s="229"/>
      <c r="F175" s="229"/>
      <c r="G175" s="17"/>
      <c r="H175" s="229"/>
      <c r="I175" s="229"/>
      <c r="J175" s="325"/>
      <c r="K175" s="19"/>
      <c r="L175" s="19"/>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row>
    <row r="176" spans="1:54">
      <c r="A176" s="229"/>
      <c r="B176" s="229"/>
      <c r="C176" s="229"/>
      <c r="D176" s="229"/>
      <c r="E176" s="229"/>
      <c r="F176" s="229"/>
      <c r="G176" s="17"/>
      <c r="H176" s="229"/>
      <c r="I176" s="229"/>
      <c r="J176" s="325"/>
      <c r="K176" s="19"/>
      <c r="L176" s="19"/>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row>
    <row r="177" spans="1:54">
      <c r="A177" s="229"/>
      <c r="B177" s="229"/>
      <c r="C177" s="229"/>
      <c r="D177" s="229"/>
      <c r="E177" s="229"/>
      <c r="F177" s="229"/>
      <c r="G177" s="17"/>
      <c r="H177" s="229"/>
      <c r="I177" s="229"/>
      <c r="J177" s="325"/>
      <c r="K177" s="19"/>
      <c r="L177" s="19"/>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row>
    <row r="178" spans="1:54">
      <c r="A178" s="229"/>
      <c r="B178" s="229"/>
      <c r="C178" s="229"/>
      <c r="D178" s="229"/>
      <c r="E178" s="229"/>
      <c r="F178" s="229"/>
      <c r="G178" s="17"/>
      <c r="H178" s="229"/>
      <c r="I178" s="229"/>
      <c r="J178" s="325"/>
      <c r="K178" s="19"/>
      <c r="L178" s="19"/>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1:54">
      <c r="A179" s="229"/>
      <c r="B179" s="229"/>
      <c r="C179" s="229"/>
      <c r="D179" s="229"/>
      <c r="E179" s="229"/>
      <c r="F179" s="229"/>
      <c r="G179" s="17"/>
      <c r="H179" s="229"/>
      <c r="I179" s="229"/>
      <c r="J179" s="325"/>
      <c r="K179" s="19"/>
      <c r="L179" s="19"/>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row>
    <row r="180" spans="1:54">
      <c r="A180" s="229"/>
      <c r="B180" s="229"/>
      <c r="C180" s="229"/>
      <c r="D180" s="229"/>
      <c r="E180" s="229"/>
      <c r="F180" s="229"/>
      <c r="G180" s="17"/>
      <c r="H180" s="229"/>
      <c r="I180" s="229"/>
      <c r="J180" s="325"/>
      <c r="K180" s="19"/>
      <c r="L180" s="19"/>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row>
    <row r="181" spans="1:54">
      <c r="A181" s="229"/>
      <c r="B181" s="229"/>
      <c r="C181" s="229"/>
      <c r="D181" s="229"/>
      <c r="E181" s="229"/>
      <c r="F181" s="229"/>
      <c r="G181" s="17"/>
      <c r="H181" s="229"/>
      <c r="I181" s="229"/>
      <c r="J181" s="325"/>
      <c r="K181" s="19"/>
      <c r="L181" s="19"/>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row>
    <row r="182" spans="1:54">
      <c r="A182" s="229"/>
      <c r="B182" s="229"/>
      <c r="C182" s="229"/>
      <c r="D182" s="229"/>
      <c r="E182" s="229"/>
      <c r="F182" s="229"/>
      <c r="G182" s="17"/>
      <c r="H182" s="229"/>
      <c r="I182" s="229"/>
      <c r="J182" s="325"/>
      <c r="K182" s="19"/>
      <c r="L182" s="19"/>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row>
    <row r="183" spans="1:54">
      <c r="A183" s="229"/>
      <c r="B183" s="229"/>
      <c r="C183" s="229"/>
      <c r="D183" s="229"/>
      <c r="E183" s="229"/>
      <c r="F183" s="229"/>
      <c r="G183" s="17"/>
      <c r="H183" s="229"/>
      <c r="I183" s="229"/>
      <c r="J183" s="325"/>
      <c r="K183" s="19"/>
      <c r="L183" s="19"/>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row>
    <row r="184" spans="1:54">
      <c r="A184" s="229"/>
      <c r="B184" s="229"/>
      <c r="C184" s="229"/>
      <c r="D184" s="229"/>
      <c r="E184" s="229"/>
      <c r="F184" s="229"/>
      <c r="G184" s="17"/>
      <c r="H184" s="229"/>
      <c r="I184" s="229"/>
      <c r="J184" s="325"/>
      <c r="K184" s="19"/>
      <c r="L184" s="19"/>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row>
    <row r="185" spans="1:54">
      <c r="A185" s="229"/>
      <c r="B185" s="229"/>
      <c r="C185" s="229"/>
      <c r="D185" s="229"/>
      <c r="E185" s="229"/>
      <c r="F185" s="229"/>
      <c r="G185" s="17"/>
      <c r="H185" s="229"/>
      <c r="I185" s="229"/>
      <c r="J185" s="325"/>
      <c r="K185" s="19"/>
      <c r="L185" s="19"/>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row>
    <row r="186" spans="1:54">
      <c r="A186" s="229"/>
      <c r="B186" s="229"/>
      <c r="C186" s="229"/>
      <c r="D186" s="229"/>
      <c r="E186" s="229"/>
      <c r="F186" s="229"/>
      <c r="G186" s="17"/>
      <c r="H186" s="229"/>
      <c r="I186" s="229"/>
      <c r="J186" s="325"/>
      <c r="K186" s="19"/>
      <c r="L186" s="19"/>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row>
    <row r="187" spans="1:54">
      <c r="A187" s="229"/>
      <c r="B187" s="229"/>
      <c r="C187" s="229"/>
      <c r="D187" s="229"/>
      <c r="E187" s="229"/>
      <c r="F187" s="229"/>
      <c r="G187" s="17"/>
      <c r="H187" s="229"/>
      <c r="I187" s="229"/>
      <c r="J187" s="325"/>
      <c r="K187" s="19"/>
      <c r="L187" s="19"/>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row>
    <row r="188" spans="1:54">
      <c r="A188" s="229"/>
      <c r="B188" s="229"/>
      <c r="C188" s="229"/>
      <c r="D188" s="229"/>
      <c r="E188" s="229"/>
      <c r="F188" s="229"/>
      <c r="G188" s="17"/>
      <c r="H188" s="229"/>
      <c r="I188" s="229"/>
      <c r="J188" s="325"/>
      <c r="K188" s="19"/>
      <c r="L188" s="19"/>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row>
    <row r="189" spans="1:54">
      <c r="A189" s="229"/>
      <c r="B189" s="229"/>
      <c r="C189" s="229"/>
      <c r="D189" s="229"/>
      <c r="E189" s="229"/>
      <c r="F189" s="229"/>
      <c r="G189" s="17"/>
      <c r="H189" s="229"/>
      <c r="I189" s="229"/>
      <c r="J189" s="325"/>
      <c r="K189" s="19"/>
      <c r="L189" s="19"/>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row>
    <row r="190" spans="1:54">
      <c r="A190" s="229"/>
      <c r="B190" s="229"/>
      <c r="C190" s="229"/>
      <c r="D190" s="229"/>
      <c r="E190" s="229"/>
      <c r="F190" s="229"/>
      <c r="G190" s="17"/>
      <c r="H190" s="229"/>
      <c r="I190" s="229"/>
      <c r="J190" s="325"/>
      <c r="K190" s="19"/>
      <c r="L190" s="19"/>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row>
    <row r="191" spans="1:54">
      <c r="A191" s="229"/>
      <c r="B191" s="229"/>
      <c r="C191" s="229"/>
      <c r="D191" s="229"/>
      <c r="E191" s="229"/>
      <c r="F191" s="229"/>
      <c r="G191" s="17"/>
      <c r="H191" s="229"/>
      <c r="I191" s="229"/>
      <c r="J191" s="325"/>
      <c r="K191" s="19"/>
      <c r="L191" s="19"/>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row>
    <row r="192" spans="1:54">
      <c r="A192" s="229"/>
      <c r="B192" s="229"/>
      <c r="C192" s="229"/>
      <c r="D192" s="229"/>
      <c r="E192" s="229"/>
      <c r="F192" s="229"/>
      <c r="G192" s="17"/>
      <c r="H192" s="229"/>
      <c r="I192" s="229"/>
      <c r="J192" s="325"/>
      <c r="K192" s="19"/>
      <c r="L192" s="19"/>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row>
    <row r="193" spans="1:54">
      <c r="A193" s="229"/>
      <c r="B193" s="229"/>
      <c r="C193" s="229"/>
      <c r="D193" s="229"/>
      <c r="E193" s="229"/>
      <c r="F193" s="229"/>
      <c r="G193" s="17"/>
      <c r="H193" s="229"/>
      <c r="I193" s="229"/>
      <c r="J193" s="325"/>
      <c r="K193" s="19"/>
      <c r="L193" s="19"/>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row>
    <row r="194" spans="1:54">
      <c r="A194" s="229"/>
      <c r="B194" s="229"/>
      <c r="C194" s="229"/>
      <c r="D194" s="229"/>
      <c r="E194" s="229"/>
      <c r="F194" s="229"/>
      <c r="G194" s="17"/>
      <c r="H194" s="229"/>
      <c r="I194" s="229"/>
      <c r="J194" s="325"/>
      <c r="K194" s="19"/>
      <c r="L194" s="19"/>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row>
    <row r="195" spans="1:54">
      <c r="A195" s="229"/>
      <c r="B195" s="229"/>
      <c r="C195" s="229"/>
      <c r="D195" s="229"/>
      <c r="E195" s="229"/>
      <c r="F195" s="229"/>
      <c r="G195" s="17"/>
      <c r="H195" s="229"/>
      <c r="I195" s="229"/>
      <c r="J195" s="325"/>
      <c r="K195" s="19"/>
      <c r="L195" s="19"/>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row>
    <row r="196" spans="1:54">
      <c r="A196" s="229"/>
      <c r="B196" s="229"/>
      <c r="C196" s="229"/>
      <c r="D196" s="229"/>
      <c r="E196" s="229"/>
      <c r="F196" s="229"/>
      <c r="G196" s="17"/>
      <c r="H196" s="229"/>
      <c r="I196" s="229"/>
      <c r="J196" s="325"/>
      <c r="K196" s="19"/>
      <c r="L196" s="19"/>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row>
    <row r="197" spans="1:54">
      <c r="A197" s="229"/>
      <c r="B197" s="229"/>
      <c r="C197" s="229"/>
      <c r="D197" s="229"/>
      <c r="E197" s="229"/>
      <c r="F197" s="229"/>
      <c r="G197" s="17"/>
      <c r="H197" s="229"/>
      <c r="I197" s="229"/>
      <c r="J197" s="325"/>
      <c r="K197" s="19"/>
      <c r="L197" s="19"/>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row>
    <row r="198" spans="1:54">
      <c r="A198" s="229"/>
      <c r="B198" s="229"/>
      <c r="C198" s="229"/>
      <c r="D198" s="229"/>
      <c r="E198" s="229"/>
      <c r="F198" s="229"/>
      <c r="G198" s="17"/>
      <c r="H198" s="229"/>
      <c r="I198" s="229"/>
      <c r="J198" s="325"/>
      <c r="K198" s="19"/>
      <c r="L198" s="19"/>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row>
    <row r="199" spans="1:54">
      <c r="A199" s="229"/>
      <c r="B199" s="229"/>
      <c r="C199" s="229"/>
      <c r="D199" s="229"/>
      <c r="E199" s="229"/>
      <c r="F199" s="229"/>
      <c r="G199" s="17"/>
      <c r="H199" s="229"/>
      <c r="I199" s="229"/>
      <c r="J199" s="325"/>
      <c r="K199" s="19"/>
      <c r="L199" s="19"/>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row>
    <row r="200" spans="1:54">
      <c r="A200" s="229"/>
      <c r="B200" s="229"/>
      <c r="C200" s="229"/>
      <c r="D200" s="229"/>
      <c r="E200" s="229"/>
      <c r="F200" s="229"/>
      <c r="G200" s="17"/>
      <c r="H200" s="229"/>
      <c r="I200" s="229"/>
      <c r="J200" s="325"/>
      <c r="K200" s="19"/>
      <c r="L200" s="19"/>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row>
    <row r="201" spans="1:54">
      <c r="A201" s="229"/>
      <c r="B201" s="229"/>
      <c r="C201" s="229"/>
      <c r="D201" s="229"/>
      <c r="E201" s="229"/>
      <c r="F201" s="229"/>
      <c r="G201" s="17"/>
      <c r="H201" s="229"/>
      <c r="I201" s="229"/>
      <c r="J201" s="325"/>
      <c r="K201" s="19"/>
      <c r="L201" s="19"/>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row>
    <row r="202" spans="1:54">
      <c r="A202" s="229"/>
      <c r="B202" s="229"/>
      <c r="C202" s="229"/>
      <c r="D202" s="229"/>
      <c r="E202" s="229"/>
      <c r="F202" s="229"/>
      <c r="G202" s="17"/>
      <c r="H202" s="229"/>
      <c r="I202" s="229"/>
      <c r="J202" s="325"/>
      <c r="K202" s="19"/>
      <c r="L202" s="19"/>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row>
    <row r="203" spans="1:54">
      <c r="A203" s="229"/>
      <c r="B203" s="229"/>
      <c r="C203" s="229"/>
      <c r="D203" s="229"/>
      <c r="E203" s="229"/>
      <c r="F203" s="229"/>
      <c r="G203" s="17"/>
      <c r="H203" s="229"/>
      <c r="I203" s="229"/>
      <c r="J203" s="325"/>
      <c r="K203" s="19"/>
      <c r="L203" s="19"/>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row>
    <row r="204" spans="1:54">
      <c r="A204" s="229"/>
      <c r="B204" s="229"/>
      <c r="C204" s="229"/>
      <c r="D204" s="229"/>
      <c r="E204" s="229"/>
      <c r="F204" s="229"/>
      <c r="G204" s="17"/>
      <c r="H204" s="229"/>
      <c r="I204" s="229"/>
      <c r="J204" s="325"/>
      <c r="K204" s="19"/>
      <c r="L204" s="19"/>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row>
    <row r="205" spans="1:54">
      <c r="A205" s="229"/>
      <c r="B205" s="229"/>
      <c r="C205" s="229"/>
      <c r="D205" s="229"/>
      <c r="E205" s="229"/>
      <c r="F205" s="229"/>
      <c r="G205" s="17"/>
      <c r="H205" s="229"/>
      <c r="I205" s="229"/>
      <c r="J205" s="325"/>
      <c r="K205" s="19"/>
      <c r="L205" s="19"/>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row>
    <row r="206" spans="1:54">
      <c r="A206" s="229"/>
      <c r="B206" s="229"/>
      <c r="C206" s="229"/>
      <c r="D206" s="229"/>
      <c r="E206" s="229"/>
      <c r="F206" s="229"/>
      <c r="G206" s="17"/>
      <c r="H206" s="229"/>
      <c r="I206" s="229"/>
      <c r="J206" s="325"/>
      <c r="K206" s="19"/>
      <c r="L206" s="19"/>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row>
    <row r="207" spans="1:54">
      <c r="A207" s="229"/>
      <c r="B207" s="229"/>
      <c r="C207" s="229"/>
      <c r="D207" s="229"/>
      <c r="E207" s="229"/>
      <c r="F207" s="229"/>
      <c r="G207" s="17"/>
      <c r="H207" s="229"/>
      <c r="I207" s="229"/>
      <c r="J207" s="325"/>
      <c r="K207" s="19"/>
      <c r="L207" s="19"/>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row>
    <row r="208" spans="1:54">
      <c r="A208" s="229"/>
      <c r="B208" s="229"/>
      <c r="C208" s="229"/>
      <c r="D208" s="229"/>
      <c r="E208" s="229"/>
      <c r="F208" s="229"/>
      <c r="G208" s="17"/>
      <c r="H208" s="229"/>
      <c r="I208" s="229"/>
      <c r="J208" s="325"/>
      <c r="K208" s="19"/>
      <c r="L208" s="19"/>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row>
    <row r="209" spans="1:54">
      <c r="A209" s="229"/>
      <c r="B209" s="229"/>
      <c r="C209" s="229"/>
      <c r="D209" s="229"/>
      <c r="E209" s="229"/>
      <c r="F209" s="229"/>
      <c r="G209" s="17"/>
      <c r="H209" s="229"/>
      <c r="I209" s="229"/>
      <c r="J209" s="325"/>
      <c r="K209" s="19"/>
      <c r="L209" s="19"/>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row>
    <row r="210" spans="1:54">
      <c r="A210" s="229"/>
      <c r="B210" s="229"/>
      <c r="C210" s="229"/>
      <c r="D210" s="229"/>
      <c r="E210" s="229"/>
      <c r="F210" s="229"/>
      <c r="G210" s="17"/>
      <c r="H210" s="229"/>
      <c r="I210" s="229"/>
      <c r="J210" s="325"/>
      <c r="K210" s="19"/>
      <c r="L210" s="19"/>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row>
    <row r="211" spans="1:54">
      <c r="A211" s="229"/>
      <c r="B211" s="229"/>
      <c r="C211" s="229"/>
      <c r="D211" s="229"/>
      <c r="E211" s="229"/>
      <c r="F211" s="229"/>
      <c r="G211" s="17"/>
      <c r="H211" s="229"/>
      <c r="I211" s="229"/>
      <c r="J211" s="325"/>
      <c r="K211" s="19"/>
      <c r="L211" s="19"/>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row>
    <row r="212" spans="1:54">
      <c r="A212" s="229"/>
      <c r="B212" s="229"/>
      <c r="C212" s="229"/>
      <c r="D212" s="229"/>
      <c r="E212" s="229"/>
      <c r="F212" s="229"/>
      <c r="G212" s="17"/>
      <c r="H212" s="229"/>
      <c r="I212" s="229"/>
      <c r="J212" s="325"/>
      <c r="K212" s="19"/>
      <c r="L212" s="19"/>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row>
    <row r="213" spans="1:54">
      <c r="A213" s="229"/>
      <c r="B213" s="229"/>
      <c r="C213" s="229"/>
      <c r="D213" s="229"/>
      <c r="E213" s="229"/>
      <c r="F213" s="229"/>
      <c r="G213" s="17"/>
      <c r="H213" s="229"/>
      <c r="I213" s="229"/>
      <c r="J213" s="325"/>
      <c r="K213" s="19"/>
      <c r="L213" s="19"/>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row>
    <row r="214" spans="1:54">
      <c r="A214" s="229"/>
      <c r="B214" s="229"/>
      <c r="C214" s="229"/>
      <c r="D214" s="229"/>
      <c r="E214" s="229"/>
      <c r="F214" s="229"/>
      <c r="G214" s="17"/>
      <c r="H214" s="229"/>
      <c r="I214" s="229"/>
      <c r="J214" s="325"/>
      <c r="K214" s="19"/>
      <c r="L214" s="19"/>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row>
    <row r="215" spans="1:54">
      <c r="A215" s="229"/>
      <c r="B215" s="229"/>
      <c r="C215" s="229"/>
      <c r="D215" s="229"/>
      <c r="E215" s="229"/>
      <c r="F215" s="229"/>
      <c r="G215" s="17"/>
      <c r="H215" s="229"/>
      <c r="I215" s="229"/>
      <c r="J215" s="325"/>
      <c r="K215" s="19"/>
      <c r="L215" s="19"/>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row>
    <row r="216" spans="1:54">
      <c r="A216" s="229"/>
      <c r="B216" s="229"/>
      <c r="C216" s="229"/>
      <c r="D216" s="229"/>
      <c r="E216" s="229"/>
      <c r="F216" s="229"/>
      <c r="G216" s="17"/>
      <c r="H216" s="229"/>
      <c r="I216" s="229"/>
      <c r="J216" s="325"/>
      <c r="K216" s="19"/>
      <c r="L216" s="19"/>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row>
    <row r="217" spans="1:54">
      <c r="A217" s="229"/>
      <c r="B217" s="229"/>
      <c r="C217" s="229"/>
      <c r="D217" s="229"/>
      <c r="E217" s="229"/>
      <c r="F217" s="229"/>
      <c r="G217" s="17"/>
      <c r="H217" s="229"/>
      <c r="I217" s="229"/>
      <c r="J217" s="325"/>
      <c r="K217" s="19"/>
      <c r="L217" s="19"/>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row>
    <row r="218" spans="1:54">
      <c r="A218" s="229"/>
      <c r="B218" s="229"/>
      <c r="C218" s="229"/>
      <c r="D218" s="229"/>
      <c r="E218" s="229"/>
      <c r="F218" s="229"/>
      <c r="G218" s="17"/>
      <c r="H218" s="229"/>
      <c r="I218" s="229"/>
      <c r="J218" s="325"/>
      <c r="K218" s="19"/>
      <c r="L218" s="19"/>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row>
    <row r="219" spans="1:54">
      <c r="A219" s="229"/>
      <c r="B219" s="229"/>
      <c r="C219" s="229"/>
      <c r="D219" s="229"/>
      <c r="E219" s="229"/>
      <c r="F219" s="229"/>
      <c r="G219" s="17"/>
      <c r="H219" s="229"/>
      <c r="I219" s="229"/>
      <c r="J219" s="325"/>
      <c r="K219" s="19"/>
      <c r="L219" s="19"/>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row>
    <row r="220" spans="1:54">
      <c r="A220" s="229"/>
      <c r="B220" s="229"/>
      <c r="C220" s="229"/>
      <c r="D220" s="229"/>
      <c r="E220" s="229"/>
      <c r="F220" s="229"/>
      <c r="G220" s="17"/>
      <c r="H220" s="229"/>
      <c r="I220" s="229"/>
      <c r="J220" s="325"/>
      <c r="K220" s="19"/>
      <c r="L220" s="19"/>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row>
    <row r="221" spans="1:54">
      <c r="A221" s="229"/>
      <c r="B221" s="229"/>
      <c r="C221" s="229"/>
      <c r="D221" s="229"/>
      <c r="E221" s="229"/>
      <c r="F221" s="229"/>
      <c r="G221" s="17"/>
      <c r="H221" s="229"/>
      <c r="I221" s="229"/>
      <c r="J221" s="325"/>
      <c r="K221" s="19"/>
      <c r="L221" s="19"/>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row>
    <row r="222" spans="1:54">
      <c r="A222" s="229"/>
      <c r="B222" s="229"/>
      <c r="C222" s="229"/>
      <c r="D222" s="229"/>
      <c r="E222" s="229"/>
      <c r="F222" s="229"/>
      <c r="G222" s="17"/>
      <c r="H222" s="229"/>
      <c r="I222" s="229"/>
      <c r="J222" s="325"/>
      <c r="K222" s="19"/>
      <c r="L222" s="19"/>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row>
    <row r="223" spans="1:54">
      <c r="A223" s="229"/>
      <c r="B223" s="229"/>
      <c r="C223" s="229"/>
      <c r="D223" s="229"/>
      <c r="E223" s="229"/>
      <c r="F223" s="229"/>
      <c r="G223" s="17"/>
      <c r="H223" s="229"/>
      <c r="I223" s="229"/>
      <c r="J223" s="325"/>
      <c r="K223" s="19"/>
      <c r="L223" s="19"/>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row>
    <row r="224" spans="1:54">
      <c r="A224" s="229"/>
      <c r="B224" s="229"/>
      <c r="C224" s="229"/>
      <c r="D224" s="229"/>
      <c r="E224" s="229"/>
      <c r="F224" s="229"/>
      <c r="G224" s="17"/>
      <c r="H224" s="229"/>
      <c r="I224" s="229"/>
      <c r="J224" s="325"/>
      <c r="K224" s="19"/>
      <c r="L224" s="19"/>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row>
    <row r="225" spans="1:54">
      <c r="A225" s="229"/>
      <c r="B225" s="229"/>
      <c r="C225" s="229"/>
      <c r="D225" s="229"/>
      <c r="E225" s="229"/>
      <c r="F225" s="229"/>
      <c r="G225" s="17"/>
      <c r="H225" s="229"/>
      <c r="I225" s="229"/>
      <c r="J225" s="325"/>
      <c r="K225" s="19"/>
      <c r="L225" s="19"/>
      <c r="N225" s="13"/>
    </row>
    <row r="226" spans="1:54">
      <c r="A226" s="229"/>
      <c r="B226" s="229"/>
      <c r="C226" s="229"/>
      <c r="D226" s="229"/>
      <c r="E226" s="229"/>
      <c r="F226" s="229"/>
      <c r="G226" s="17"/>
      <c r="H226" s="229"/>
      <c r="I226" s="229"/>
      <c r="J226" s="325"/>
      <c r="K226" s="19"/>
      <c r="L226" s="19"/>
      <c r="N226" s="13"/>
    </row>
    <row r="227" spans="1:54">
      <c r="A227" s="229"/>
      <c r="B227" s="229"/>
      <c r="C227" s="229"/>
      <c r="D227" s="229"/>
      <c r="E227" s="229"/>
      <c r="F227" s="229"/>
      <c r="G227" s="17"/>
      <c r="H227" s="229"/>
      <c r="I227" s="229"/>
      <c r="J227" s="325"/>
      <c r="K227" s="19"/>
      <c r="L227" s="19"/>
      <c r="M227" s="229"/>
      <c r="N227" s="13"/>
      <c r="O227" s="229"/>
      <c r="P227" s="229"/>
      <c r="Q227" s="229"/>
      <c r="R227" s="229"/>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29"/>
      <c r="AY227" s="229"/>
      <c r="AZ227" s="229"/>
      <c r="BA227" s="229"/>
      <c r="BB227" s="229"/>
    </row>
    <row r="228" spans="1:54">
      <c r="A228" s="229"/>
      <c r="B228" s="229"/>
      <c r="C228" s="229"/>
      <c r="D228" s="229"/>
      <c r="E228" s="229"/>
      <c r="F228" s="229"/>
      <c r="G228" s="17"/>
      <c r="H228" s="229"/>
      <c r="I228" s="229"/>
      <c r="J228" s="325"/>
      <c r="K228" s="19"/>
      <c r="L228" s="19"/>
      <c r="M228" s="229"/>
      <c r="N228" s="13"/>
      <c r="O228" s="229"/>
      <c r="P228" s="229"/>
      <c r="Q228" s="229"/>
      <c r="R228" s="229"/>
      <c r="S228" s="229"/>
      <c r="T228" s="229"/>
      <c r="U228" s="229"/>
      <c r="V228" s="229"/>
      <c r="W228" s="229"/>
      <c r="X228" s="229"/>
      <c r="Y228" s="229"/>
      <c r="Z228" s="229"/>
      <c r="AA228" s="229"/>
      <c r="AB228" s="229"/>
      <c r="AC228" s="229"/>
      <c r="AD228" s="229"/>
      <c r="AE228" s="229"/>
      <c r="AF228" s="229"/>
      <c r="AG228" s="229"/>
      <c r="AH228" s="229"/>
      <c r="AI228" s="229"/>
      <c r="AJ228" s="229"/>
      <c r="AK228" s="229"/>
      <c r="AL228" s="229"/>
      <c r="AM228" s="229"/>
      <c r="AN228" s="229"/>
      <c r="AO228" s="229"/>
      <c r="AP228" s="229"/>
      <c r="AQ228" s="229"/>
      <c r="AR228" s="229"/>
      <c r="AS228" s="229"/>
      <c r="AT228" s="229"/>
      <c r="AU228" s="229"/>
      <c r="AV228" s="229"/>
      <c r="AW228" s="229"/>
      <c r="AX228" s="229"/>
      <c r="AY228" s="229"/>
      <c r="AZ228" s="229"/>
      <c r="BA228" s="229"/>
      <c r="BB228" s="229"/>
    </row>
    <row r="229" spans="1:54">
      <c r="A229" s="229"/>
      <c r="B229" s="229"/>
      <c r="C229" s="229"/>
      <c r="D229" s="229"/>
      <c r="E229" s="229"/>
      <c r="F229" s="229"/>
      <c r="G229" s="17"/>
      <c r="H229" s="229"/>
      <c r="I229" s="229"/>
      <c r="J229" s="325"/>
      <c r="K229" s="19"/>
      <c r="L229" s="19"/>
      <c r="M229" s="229"/>
      <c r="N229" s="13"/>
      <c r="O229" s="229"/>
      <c r="P229" s="229"/>
      <c r="Q229" s="229"/>
      <c r="R229" s="229"/>
      <c r="S229" s="229"/>
      <c r="T229" s="229"/>
      <c r="U229" s="229"/>
      <c r="V229" s="229"/>
      <c r="W229" s="229"/>
      <c r="X229" s="229"/>
      <c r="Y229" s="229"/>
      <c r="Z229" s="229"/>
      <c r="AA229" s="229"/>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229"/>
      <c r="AW229" s="229"/>
      <c r="AX229" s="229"/>
      <c r="AY229" s="229"/>
      <c r="AZ229" s="229"/>
      <c r="BA229" s="229"/>
      <c r="BB229" s="229"/>
    </row>
    <row r="230" spans="1:54">
      <c r="A230" s="229"/>
      <c r="B230" s="229"/>
      <c r="C230" s="229"/>
      <c r="D230" s="229"/>
      <c r="E230" s="229"/>
      <c r="F230" s="229"/>
      <c r="G230" s="17"/>
      <c r="H230" s="229"/>
      <c r="I230" s="229"/>
      <c r="J230" s="325"/>
      <c r="K230" s="19"/>
      <c r="L230" s="19"/>
      <c r="M230" s="229"/>
      <c r="N230" s="13"/>
      <c r="O230" s="229"/>
      <c r="P230" s="229"/>
      <c r="Q230" s="229"/>
      <c r="R230" s="229"/>
      <c r="S230" s="229"/>
      <c r="T230" s="229"/>
      <c r="U230" s="229"/>
      <c r="V230" s="229"/>
      <c r="W230" s="229"/>
      <c r="X230" s="229"/>
      <c r="Y230" s="229"/>
      <c r="Z230" s="229"/>
      <c r="AA230" s="229"/>
      <c r="AB230" s="229"/>
      <c r="AC230" s="229"/>
      <c r="AD230" s="229"/>
      <c r="AE230" s="229"/>
      <c r="AF230" s="229"/>
      <c r="AG230" s="229"/>
      <c r="AH230" s="229"/>
      <c r="AI230" s="229"/>
      <c r="AJ230" s="229"/>
      <c r="AK230" s="229"/>
      <c r="AL230" s="229"/>
      <c r="AM230" s="229"/>
      <c r="AN230" s="229"/>
      <c r="AO230" s="229"/>
      <c r="AP230" s="229"/>
      <c r="AQ230" s="229"/>
      <c r="AR230" s="229"/>
      <c r="AS230" s="229"/>
      <c r="AT230" s="229"/>
      <c r="AU230" s="229"/>
      <c r="AV230" s="229"/>
      <c r="AW230" s="229"/>
      <c r="AX230" s="229"/>
      <c r="AY230" s="229"/>
      <c r="AZ230" s="229"/>
      <c r="BA230" s="229"/>
      <c r="BB230" s="229"/>
    </row>
    <row r="231" spans="1:54">
      <c r="A231" s="229"/>
      <c r="B231" s="229"/>
      <c r="C231" s="229"/>
      <c r="D231" s="229"/>
      <c r="E231" s="229"/>
      <c r="F231" s="229"/>
      <c r="G231" s="17"/>
      <c r="H231" s="229"/>
      <c r="I231" s="229"/>
      <c r="J231" s="325"/>
      <c r="K231" s="19"/>
      <c r="L231" s="19"/>
      <c r="M231" s="229"/>
      <c r="N231" s="13"/>
      <c r="O231" s="229"/>
      <c r="P231" s="229"/>
      <c r="Q231" s="229"/>
      <c r="R231" s="229"/>
      <c r="S231" s="229"/>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29"/>
      <c r="AY231" s="229"/>
      <c r="AZ231" s="229"/>
      <c r="BA231" s="229"/>
      <c r="BB231" s="229"/>
    </row>
    <row r="232" spans="1:54">
      <c r="A232" s="229"/>
      <c r="B232" s="229"/>
      <c r="C232" s="229"/>
      <c r="D232" s="229"/>
      <c r="E232" s="229"/>
      <c r="F232" s="229"/>
      <c r="G232" s="17"/>
      <c r="H232" s="229"/>
      <c r="I232" s="229"/>
      <c r="J232" s="325"/>
      <c r="K232" s="19"/>
      <c r="L232" s="19"/>
      <c r="M232" s="229"/>
      <c r="N232" s="13"/>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row>
    <row r="233" spans="1:54">
      <c r="A233" s="229"/>
      <c r="B233" s="229"/>
      <c r="C233" s="229"/>
      <c r="D233" s="229"/>
      <c r="E233" s="229"/>
      <c r="F233" s="229"/>
      <c r="G233" s="17"/>
      <c r="H233" s="229"/>
      <c r="I233" s="229"/>
      <c r="J233" s="325"/>
      <c r="K233" s="19"/>
      <c r="L233" s="19"/>
      <c r="M233" s="229"/>
      <c r="N233" s="13"/>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row>
    <row r="234" spans="1:54">
      <c r="A234" s="229"/>
      <c r="B234" s="229"/>
      <c r="C234" s="229"/>
      <c r="D234" s="229"/>
      <c r="E234" s="229"/>
      <c r="F234" s="229"/>
      <c r="G234" s="17"/>
      <c r="H234" s="229"/>
      <c r="I234" s="229"/>
      <c r="J234" s="325"/>
      <c r="K234" s="19"/>
      <c r="L234" s="19"/>
      <c r="M234" s="229"/>
      <c r="N234" s="13"/>
      <c r="O234" s="229"/>
      <c r="P234" s="229"/>
      <c r="Q234" s="229"/>
      <c r="R234" s="229"/>
      <c r="S234" s="229"/>
      <c r="T234" s="229"/>
      <c r="U234" s="229"/>
      <c r="V234" s="229"/>
      <c r="W234" s="229"/>
      <c r="X234" s="229"/>
      <c r="Y234" s="229"/>
      <c r="Z234" s="229"/>
      <c r="AA234" s="229"/>
      <c r="AB234" s="229"/>
      <c r="AC234" s="229"/>
      <c r="AD234" s="229"/>
      <c r="AE234" s="229"/>
      <c r="AF234" s="229"/>
      <c r="AG234" s="229"/>
      <c r="AH234" s="229"/>
      <c r="AI234" s="229"/>
      <c r="AJ234" s="229"/>
      <c r="AK234" s="229"/>
      <c r="AL234" s="229"/>
      <c r="AM234" s="229"/>
      <c r="AN234" s="229"/>
      <c r="AO234" s="229"/>
      <c r="AP234" s="229"/>
      <c r="AQ234" s="229"/>
      <c r="AR234" s="229"/>
      <c r="AS234" s="229"/>
      <c r="AT234" s="229"/>
      <c r="AU234" s="229"/>
      <c r="AV234" s="229"/>
      <c r="AW234" s="229"/>
      <c r="AX234" s="229"/>
      <c r="AY234" s="229"/>
      <c r="AZ234" s="229"/>
      <c r="BA234" s="229"/>
      <c r="BB234" s="229"/>
    </row>
    <row r="235" spans="1:54">
      <c r="A235" s="229"/>
      <c r="B235" s="229"/>
      <c r="C235" s="229"/>
      <c r="D235" s="229"/>
      <c r="E235" s="229"/>
      <c r="F235" s="229"/>
      <c r="G235" s="17"/>
      <c r="H235" s="229"/>
      <c r="I235" s="229"/>
      <c r="J235" s="325"/>
      <c r="K235" s="19"/>
      <c r="L235" s="19"/>
      <c r="M235" s="229"/>
      <c r="N235" s="13"/>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229"/>
      <c r="AL235" s="229"/>
      <c r="AM235" s="229"/>
      <c r="AN235" s="229"/>
      <c r="AO235" s="229"/>
      <c r="AP235" s="229"/>
      <c r="AQ235" s="229"/>
      <c r="AR235" s="229"/>
      <c r="AS235" s="229"/>
      <c r="AT235" s="229"/>
      <c r="AU235" s="229"/>
      <c r="AV235" s="229"/>
      <c r="AW235" s="229"/>
      <c r="AX235" s="229"/>
      <c r="AY235" s="229"/>
      <c r="AZ235" s="229"/>
      <c r="BA235" s="229"/>
      <c r="BB235" s="229"/>
    </row>
    <row r="236" spans="1:54">
      <c r="A236" s="229"/>
      <c r="B236" s="229"/>
      <c r="C236" s="229"/>
      <c r="D236" s="229"/>
      <c r="E236" s="229"/>
      <c r="F236" s="229"/>
      <c r="G236" s="17"/>
      <c r="H236" s="229"/>
      <c r="I236" s="229"/>
      <c r="J236" s="325"/>
      <c r="K236" s="19"/>
      <c r="L236" s="19"/>
      <c r="M236" s="229"/>
      <c r="N236" s="13"/>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row>
    <row r="237" spans="1:54">
      <c r="A237" s="229"/>
      <c r="B237" s="229"/>
      <c r="C237" s="229"/>
      <c r="D237" s="229"/>
      <c r="E237" s="229"/>
      <c r="F237" s="229"/>
      <c r="G237" s="17"/>
      <c r="H237" s="229"/>
      <c r="I237" s="229"/>
      <c r="J237" s="325"/>
      <c r="K237" s="19"/>
      <c r="L237" s="19"/>
      <c r="M237" s="229"/>
      <c r="N237" s="13"/>
      <c r="O237" s="229"/>
      <c r="P237" s="229"/>
      <c r="Q237" s="229"/>
      <c r="R237" s="229"/>
      <c r="S237" s="229"/>
      <c r="T237" s="229"/>
      <c r="U237" s="229"/>
      <c r="V237" s="229"/>
      <c r="W237" s="229"/>
      <c r="X237" s="229"/>
      <c r="Y237" s="229"/>
      <c r="Z237" s="229"/>
      <c r="AA237" s="229"/>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row>
    <row r="238" spans="1:54">
      <c r="A238" s="229"/>
      <c r="B238" s="229"/>
      <c r="C238" s="229"/>
      <c r="D238" s="229"/>
      <c r="E238" s="229"/>
      <c r="F238" s="229"/>
      <c r="G238" s="17"/>
      <c r="H238" s="229"/>
      <c r="I238" s="229"/>
      <c r="J238" s="325"/>
      <c r="K238" s="19"/>
      <c r="L238" s="19"/>
      <c r="M238" s="229"/>
      <c r="N238" s="13"/>
      <c r="O238" s="229"/>
      <c r="P238" s="229"/>
      <c r="Q238" s="229"/>
      <c r="R238" s="229"/>
      <c r="S238" s="229"/>
      <c r="T238" s="229"/>
      <c r="U238" s="229"/>
      <c r="V238" s="229"/>
      <c r="W238" s="229"/>
      <c r="X238" s="229"/>
      <c r="Y238" s="229"/>
      <c r="Z238" s="229"/>
      <c r="AA238" s="229"/>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row>
    <row r="239" spans="1:54">
      <c r="A239" s="229"/>
      <c r="B239" s="229"/>
      <c r="C239" s="229"/>
      <c r="D239" s="229"/>
      <c r="E239" s="229"/>
      <c r="F239" s="229"/>
      <c r="G239" s="17"/>
      <c r="H239" s="229"/>
      <c r="I239" s="229"/>
      <c r="J239" s="325"/>
      <c r="K239" s="19"/>
      <c r="L239" s="19"/>
      <c r="M239" s="229"/>
      <c r="N239" s="13"/>
      <c r="O239" s="229"/>
      <c r="P239" s="229"/>
      <c r="Q239" s="229"/>
      <c r="R239" s="229"/>
      <c r="S239" s="229"/>
      <c r="T239" s="229"/>
      <c r="U239" s="229"/>
      <c r="V239" s="229"/>
      <c r="W239" s="229"/>
      <c r="X239" s="229"/>
      <c r="Y239" s="229"/>
      <c r="Z239" s="229"/>
      <c r="AA239" s="229"/>
      <c r="AB239" s="229"/>
      <c r="AC239" s="229"/>
      <c r="AD239" s="229"/>
      <c r="AE239" s="229"/>
      <c r="AF239" s="229"/>
      <c r="AG239" s="229"/>
      <c r="AH239" s="229"/>
      <c r="AI239" s="229"/>
      <c r="AJ239" s="229"/>
      <c r="AK239" s="229"/>
      <c r="AL239" s="229"/>
      <c r="AM239" s="229"/>
      <c r="AN239" s="229"/>
      <c r="AO239" s="229"/>
      <c r="AP239" s="229"/>
      <c r="AQ239" s="229"/>
      <c r="AR239" s="229"/>
      <c r="AS239" s="229"/>
      <c r="AT239" s="229"/>
      <c r="AU239" s="229"/>
      <c r="AV239" s="229"/>
      <c r="AW239" s="229"/>
      <c r="AX239" s="229"/>
      <c r="AY239" s="229"/>
      <c r="AZ239" s="229"/>
      <c r="BA239" s="229"/>
      <c r="BB239" s="229"/>
    </row>
    <row r="240" spans="1:54">
      <c r="A240" s="229"/>
      <c r="B240" s="229"/>
      <c r="C240" s="229"/>
      <c r="D240" s="229"/>
      <c r="E240" s="229"/>
      <c r="F240" s="229"/>
      <c r="G240" s="17"/>
      <c r="H240" s="229"/>
      <c r="I240" s="229"/>
      <c r="J240" s="325"/>
      <c r="K240" s="19"/>
      <c r="L240" s="19"/>
      <c r="M240" s="229"/>
      <c r="N240" s="13"/>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229"/>
      <c r="AL240" s="229"/>
      <c r="AM240" s="229"/>
      <c r="AN240" s="229"/>
      <c r="AO240" s="229"/>
      <c r="AP240" s="229"/>
      <c r="AQ240" s="229"/>
      <c r="AR240" s="229"/>
      <c r="AS240" s="229"/>
      <c r="AT240" s="229"/>
      <c r="AU240" s="229"/>
      <c r="AV240" s="229"/>
      <c r="AW240" s="229"/>
      <c r="AX240" s="229"/>
      <c r="AY240" s="229"/>
      <c r="AZ240" s="229"/>
      <c r="BA240" s="229"/>
      <c r="BB240" s="229"/>
    </row>
    <row r="241" spans="1:54">
      <c r="A241" s="229"/>
      <c r="B241" s="229"/>
      <c r="C241" s="229"/>
      <c r="D241" s="229"/>
      <c r="E241" s="229"/>
      <c r="F241" s="229"/>
      <c r="G241" s="17"/>
      <c r="H241" s="229"/>
      <c r="I241" s="229"/>
      <c r="J241" s="325"/>
      <c r="K241" s="19"/>
      <c r="L241" s="19"/>
      <c r="M241" s="229"/>
      <c r="N241" s="13"/>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row>
    <row r="242" spans="1:54">
      <c r="A242" s="229"/>
      <c r="B242" s="229"/>
      <c r="C242" s="229"/>
      <c r="D242" s="229"/>
      <c r="E242" s="229"/>
      <c r="F242" s="229"/>
      <c r="G242" s="17"/>
      <c r="H242" s="229"/>
      <c r="I242" s="229"/>
      <c r="J242" s="325"/>
      <c r="K242" s="19"/>
      <c r="L242" s="19"/>
      <c r="M242" s="229"/>
      <c r="N242" s="13"/>
      <c r="O242" s="229"/>
      <c r="P242" s="229"/>
      <c r="Q242" s="229"/>
      <c r="R242" s="229"/>
      <c r="S242" s="229"/>
      <c r="T242" s="229"/>
      <c r="U242" s="229"/>
      <c r="V242" s="229"/>
      <c r="W242" s="229"/>
      <c r="X242" s="229"/>
      <c r="Y242" s="229"/>
      <c r="Z242" s="229"/>
      <c r="AA242" s="229"/>
      <c r="AB242" s="229"/>
      <c r="AC242" s="229"/>
      <c r="AD242" s="229"/>
      <c r="AE242" s="229"/>
      <c r="AF242" s="229"/>
      <c r="AG242" s="229"/>
      <c r="AH242" s="229"/>
      <c r="AI242" s="229"/>
      <c r="AJ242" s="229"/>
      <c r="AK242" s="229"/>
      <c r="AL242" s="229"/>
      <c r="AM242" s="229"/>
      <c r="AN242" s="229"/>
      <c r="AO242" s="229"/>
      <c r="AP242" s="229"/>
      <c r="AQ242" s="229"/>
      <c r="AR242" s="229"/>
      <c r="AS242" s="229"/>
      <c r="AT242" s="229"/>
      <c r="AU242" s="229"/>
      <c r="AV242" s="229"/>
      <c r="AW242" s="229"/>
      <c r="AX242" s="229"/>
      <c r="AY242" s="229"/>
      <c r="AZ242" s="229"/>
      <c r="BA242" s="229"/>
      <c r="BB242" s="229"/>
    </row>
    <row r="243" spans="1:54">
      <c r="A243" s="229"/>
      <c r="B243" s="229"/>
      <c r="C243" s="229"/>
      <c r="D243" s="229"/>
      <c r="E243" s="229"/>
      <c r="F243" s="229"/>
      <c r="G243" s="17"/>
      <c r="H243" s="229"/>
      <c r="I243" s="229"/>
      <c r="J243" s="325"/>
      <c r="K243" s="19"/>
      <c r="L243" s="19"/>
      <c r="M243" s="229"/>
      <c r="N243" s="13"/>
      <c r="O243" s="229"/>
      <c r="P243" s="229"/>
      <c r="Q243" s="229"/>
      <c r="R243" s="229"/>
      <c r="S243" s="229"/>
      <c r="T243" s="229"/>
      <c r="U243" s="229"/>
      <c r="V243" s="229"/>
      <c r="W243" s="229"/>
      <c r="X243" s="229"/>
      <c r="Y243" s="229"/>
      <c r="Z243" s="229"/>
      <c r="AA243" s="229"/>
      <c r="AB243" s="229"/>
      <c r="AC243" s="229"/>
      <c r="AD243" s="229"/>
      <c r="AE243" s="229"/>
      <c r="AF243" s="229"/>
      <c r="AG243" s="229"/>
      <c r="AH243" s="229"/>
      <c r="AI243" s="229"/>
      <c r="AJ243" s="229"/>
      <c r="AK243" s="229"/>
      <c r="AL243" s="229"/>
      <c r="AM243" s="229"/>
      <c r="AN243" s="229"/>
      <c r="AO243" s="229"/>
      <c r="AP243" s="229"/>
      <c r="AQ243" s="229"/>
      <c r="AR243" s="229"/>
      <c r="AS243" s="229"/>
      <c r="AT243" s="229"/>
      <c r="AU243" s="229"/>
      <c r="AV243" s="229"/>
      <c r="AW243" s="229"/>
      <c r="AX243" s="229"/>
      <c r="AY243" s="229"/>
      <c r="AZ243" s="229"/>
      <c r="BA243" s="229"/>
      <c r="BB243" s="229"/>
    </row>
    <row r="244" spans="1:54">
      <c r="A244" s="229"/>
      <c r="B244" s="229"/>
      <c r="C244" s="229"/>
      <c r="D244" s="229"/>
      <c r="E244" s="229"/>
      <c r="F244" s="229"/>
      <c r="G244" s="17"/>
      <c r="H244" s="229"/>
      <c r="I244" s="229"/>
      <c r="J244" s="325"/>
      <c r="K244" s="19"/>
      <c r="L244" s="19"/>
      <c r="M244" s="229"/>
      <c r="N244" s="13"/>
      <c r="O244" s="229"/>
      <c r="P244" s="229"/>
      <c r="Q244" s="229"/>
      <c r="R244" s="229"/>
      <c r="S244" s="229"/>
      <c r="T244" s="229"/>
      <c r="U244" s="229"/>
      <c r="V244" s="229"/>
      <c r="W244" s="229"/>
      <c r="X244" s="229"/>
      <c r="Y244" s="229"/>
      <c r="Z244" s="229"/>
      <c r="AA244" s="229"/>
      <c r="AB244" s="229"/>
      <c r="AC244" s="229"/>
      <c r="AD244" s="229"/>
      <c r="AE244" s="229"/>
      <c r="AF244" s="229"/>
      <c r="AG244" s="229"/>
      <c r="AH244" s="229"/>
      <c r="AI244" s="229"/>
      <c r="AJ244" s="229"/>
      <c r="AK244" s="229"/>
      <c r="AL244" s="229"/>
      <c r="AM244" s="229"/>
      <c r="AN244" s="229"/>
      <c r="AO244" s="229"/>
      <c r="AP244" s="229"/>
      <c r="AQ244" s="229"/>
      <c r="AR244" s="229"/>
      <c r="AS244" s="229"/>
      <c r="AT244" s="229"/>
      <c r="AU244" s="229"/>
      <c r="AV244" s="229"/>
      <c r="AW244" s="229"/>
      <c r="AX244" s="229"/>
      <c r="AY244" s="229"/>
      <c r="AZ244" s="229"/>
      <c r="BA244" s="229"/>
      <c r="BB244" s="229"/>
    </row>
    <row r="245" spans="1:54">
      <c r="A245" s="229"/>
      <c r="B245" s="229"/>
      <c r="C245" s="229"/>
      <c r="D245" s="229"/>
      <c r="E245" s="229"/>
      <c r="F245" s="229"/>
      <c r="G245" s="17"/>
      <c r="H245" s="229"/>
      <c r="I245" s="229"/>
      <c r="J245" s="325"/>
      <c r="K245" s="19"/>
      <c r="L245" s="19"/>
      <c r="M245" s="229"/>
      <c r="N245" s="13"/>
      <c r="O245" s="229"/>
      <c r="P245" s="229"/>
      <c r="Q245" s="229"/>
      <c r="R245" s="229"/>
      <c r="S245" s="229"/>
      <c r="T245" s="229"/>
      <c r="U245" s="229"/>
      <c r="V245" s="229"/>
      <c r="W245" s="229"/>
      <c r="X245" s="229"/>
      <c r="Y245" s="229"/>
      <c r="Z245" s="229"/>
      <c r="AA245" s="229"/>
      <c r="AB245" s="229"/>
      <c r="AC245" s="229"/>
      <c r="AD245" s="229"/>
      <c r="AE245" s="229"/>
      <c r="AF245" s="229"/>
      <c r="AG245" s="229"/>
      <c r="AH245" s="229"/>
      <c r="AI245" s="229"/>
      <c r="AJ245" s="229"/>
      <c r="AK245" s="229"/>
      <c r="AL245" s="229"/>
      <c r="AM245" s="229"/>
      <c r="AN245" s="229"/>
      <c r="AO245" s="229"/>
      <c r="AP245" s="229"/>
      <c r="AQ245" s="229"/>
      <c r="AR245" s="229"/>
      <c r="AS245" s="229"/>
      <c r="AT245" s="229"/>
      <c r="AU245" s="229"/>
      <c r="AV245" s="229"/>
      <c r="AW245" s="229"/>
      <c r="AX245" s="229"/>
      <c r="AY245" s="229"/>
      <c r="AZ245" s="229"/>
      <c r="BA245" s="229"/>
      <c r="BB245" s="229"/>
    </row>
    <row r="246" spans="1:54">
      <c r="A246" s="229"/>
      <c r="B246" s="229"/>
      <c r="C246" s="229"/>
      <c r="D246" s="229"/>
      <c r="E246" s="229"/>
      <c r="F246" s="229"/>
      <c r="G246" s="17"/>
      <c r="H246" s="229"/>
      <c r="I246" s="229"/>
      <c r="J246" s="325"/>
      <c r="K246" s="19"/>
      <c r="L246" s="19"/>
      <c r="M246" s="229"/>
      <c r="N246" s="13"/>
      <c r="O246" s="229"/>
      <c r="P246" s="229"/>
      <c r="Q246" s="229"/>
      <c r="R246" s="229"/>
      <c r="S246" s="229"/>
      <c r="T246" s="229"/>
      <c r="U246" s="229"/>
      <c r="V246" s="229"/>
      <c r="W246" s="229"/>
      <c r="X246" s="229"/>
      <c r="Y246" s="229"/>
      <c r="Z246" s="229"/>
      <c r="AA246" s="229"/>
      <c r="AB246" s="229"/>
      <c r="AC246" s="229"/>
      <c r="AD246" s="229"/>
      <c r="AE246" s="229"/>
      <c r="AF246" s="229"/>
      <c r="AG246" s="229"/>
      <c r="AH246" s="229"/>
      <c r="AI246" s="229"/>
      <c r="AJ246" s="229"/>
      <c r="AK246" s="229"/>
      <c r="AL246" s="229"/>
      <c r="AM246" s="229"/>
      <c r="AN246" s="229"/>
      <c r="AO246" s="229"/>
      <c r="AP246" s="229"/>
      <c r="AQ246" s="229"/>
      <c r="AR246" s="229"/>
      <c r="AS246" s="229"/>
      <c r="AT246" s="229"/>
      <c r="AU246" s="229"/>
      <c r="AV246" s="229"/>
      <c r="AW246" s="229"/>
      <c r="AX246" s="229"/>
      <c r="AY246" s="229"/>
      <c r="AZ246" s="229"/>
      <c r="BA246" s="229"/>
      <c r="BB246" s="229"/>
    </row>
    <row r="247" spans="1:54">
      <c r="A247" s="229"/>
      <c r="B247" s="229"/>
      <c r="C247" s="229"/>
      <c r="D247" s="229"/>
      <c r="E247" s="229"/>
      <c r="F247" s="229"/>
      <c r="G247" s="17"/>
      <c r="H247" s="229"/>
      <c r="I247" s="229"/>
      <c r="J247" s="325"/>
      <c r="K247" s="19"/>
      <c r="L247" s="19"/>
      <c r="M247" s="229"/>
      <c r="N247" s="13"/>
      <c r="O247" s="229"/>
      <c r="P247" s="229"/>
      <c r="Q247" s="229"/>
      <c r="R247" s="229"/>
      <c r="S247" s="229"/>
      <c r="T247" s="229"/>
      <c r="U247" s="229"/>
      <c r="V247" s="229"/>
      <c r="W247" s="229"/>
      <c r="X247" s="229"/>
      <c r="Y247" s="229"/>
      <c r="Z247" s="229"/>
      <c r="AA247" s="229"/>
      <c r="AB247" s="229"/>
      <c r="AC247" s="229"/>
      <c r="AD247" s="229"/>
      <c r="AE247" s="229"/>
      <c r="AF247" s="229"/>
      <c r="AG247" s="229"/>
      <c r="AH247" s="229"/>
      <c r="AI247" s="229"/>
      <c r="AJ247" s="229"/>
      <c r="AK247" s="229"/>
      <c r="AL247" s="229"/>
      <c r="AM247" s="229"/>
      <c r="AN247" s="229"/>
      <c r="AO247" s="229"/>
      <c r="AP247" s="229"/>
      <c r="AQ247" s="229"/>
      <c r="AR247" s="229"/>
      <c r="AS247" s="229"/>
      <c r="AT247" s="229"/>
      <c r="AU247" s="229"/>
      <c r="AV247" s="229"/>
      <c r="AW247" s="229"/>
      <c r="AX247" s="229"/>
      <c r="AY247" s="229"/>
      <c r="AZ247" s="229"/>
      <c r="BA247" s="229"/>
      <c r="BB247" s="229"/>
    </row>
    <row r="248" spans="1:54">
      <c r="A248" s="229"/>
      <c r="B248" s="229"/>
      <c r="C248" s="229"/>
      <c r="D248" s="229"/>
      <c r="E248" s="229"/>
      <c r="F248" s="229"/>
      <c r="G248" s="17"/>
      <c r="H248" s="229"/>
      <c r="I248" s="229"/>
      <c r="J248" s="325"/>
      <c r="K248" s="19"/>
      <c r="L248" s="19"/>
      <c r="M248" s="229"/>
      <c r="N248" s="13"/>
      <c r="O248" s="229"/>
      <c r="P248" s="229"/>
      <c r="Q248" s="229"/>
      <c r="R248" s="229"/>
      <c r="S248" s="229"/>
      <c r="T248" s="229"/>
      <c r="U248" s="229"/>
      <c r="V248" s="229"/>
      <c r="W248" s="229"/>
      <c r="X248" s="229"/>
      <c r="Y248" s="229"/>
      <c r="Z248" s="229"/>
      <c r="AA248" s="229"/>
      <c r="AB248" s="229"/>
      <c r="AC248" s="229"/>
      <c r="AD248" s="229"/>
      <c r="AE248" s="229"/>
      <c r="AF248" s="229"/>
      <c r="AG248" s="229"/>
      <c r="AH248" s="229"/>
      <c r="AI248" s="229"/>
      <c r="AJ248" s="229"/>
      <c r="AK248" s="229"/>
      <c r="AL248" s="229"/>
      <c r="AM248" s="229"/>
      <c r="AN248" s="229"/>
      <c r="AO248" s="229"/>
      <c r="AP248" s="229"/>
      <c r="AQ248" s="229"/>
      <c r="AR248" s="229"/>
      <c r="AS248" s="229"/>
      <c r="AT248" s="229"/>
      <c r="AU248" s="229"/>
      <c r="AV248" s="229"/>
      <c r="AW248" s="229"/>
      <c r="AX248" s="229"/>
      <c r="AY248" s="229"/>
      <c r="AZ248" s="229"/>
      <c r="BA248" s="229"/>
      <c r="BB248" s="229"/>
    </row>
    <row r="249" spans="1:54">
      <c r="A249" s="229"/>
      <c r="B249" s="229"/>
      <c r="C249" s="229"/>
      <c r="D249" s="229"/>
      <c r="E249" s="229"/>
      <c r="F249" s="229"/>
      <c r="G249" s="17"/>
      <c r="H249" s="229"/>
      <c r="I249" s="229"/>
      <c r="J249" s="325"/>
      <c r="K249" s="19"/>
      <c r="L249" s="19"/>
      <c r="M249" s="229"/>
      <c r="N249" s="13"/>
      <c r="O249" s="229"/>
      <c r="P249" s="229"/>
      <c r="Q249" s="229"/>
      <c r="R249" s="229"/>
      <c r="S249" s="229"/>
      <c r="T249" s="229"/>
      <c r="U249" s="229"/>
      <c r="V249" s="229"/>
      <c r="W249" s="229"/>
      <c r="X249" s="229"/>
      <c r="Y249" s="229"/>
      <c r="Z249" s="229"/>
      <c r="AA249" s="229"/>
      <c r="AB249" s="229"/>
      <c r="AC249" s="229"/>
      <c r="AD249" s="229"/>
      <c r="AE249" s="229"/>
      <c r="AF249" s="229"/>
      <c r="AG249" s="229"/>
      <c r="AH249" s="229"/>
      <c r="AI249" s="229"/>
      <c r="AJ249" s="229"/>
      <c r="AK249" s="229"/>
      <c r="AL249" s="229"/>
      <c r="AM249" s="229"/>
      <c r="AN249" s="229"/>
      <c r="AO249" s="229"/>
      <c r="AP249" s="229"/>
      <c r="AQ249" s="229"/>
      <c r="AR249" s="229"/>
      <c r="AS249" s="229"/>
      <c r="AT249" s="229"/>
      <c r="AU249" s="229"/>
      <c r="AV249" s="229"/>
      <c r="AW249" s="229"/>
      <c r="AX249" s="229"/>
      <c r="AY249" s="229"/>
      <c r="AZ249" s="229"/>
      <c r="BA249" s="229"/>
      <c r="BB249" s="229"/>
    </row>
    <row r="250" spans="1:54">
      <c r="A250" s="229"/>
      <c r="B250" s="229"/>
      <c r="C250" s="229"/>
      <c r="D250" s="229"/>
      <c r="E250" s="229"/>
      <c r="F250" s="229"/>
      <c r="G250" s="17"/>
      <c r="H250" s="229"/>
      <c r="I250" s="229"/>
      <c r="J250" s="325"/>
      <c r="K250" s="19"/>
      <c r="L250" s="19"/>
      <c r="M250" s="229"/>
      <c r="N250" s="13"/>
      <c r="O250" s="229"/>
      <c r="P250" s="229"/>
      <c r="Q250" s="229"/>
      <c r="R250" s="229"/>
      <c r="S250" s="229"/>
      <c r="T250" s="229"/>
      <c r="U250" s="229"/>
      <c r="V250" s="229"/>
      <c r="W250" s="229"/>
      <c r="X250" s="229"/>
      <c r="Y250" s="229"/>
      <c r="Z250" s="229"/>
      <c r="AA250" s="229"/>
      <c r="AB250" s="229"/>
      <c r="AC250" s="229"/>
      <c r="AD250" s="229"/>
      <c r="AE250" s="229"/>
      <c r="AF250" s="229"/>
      <c r="AG250" s="229"/>
      <c r="AH250" s="229"/>
      <c r="AI250" s="229"/>
      <c r="AJ250" s="229"/>
      <c r="AK250" s="229"/>
      <c r="AL250" s="229"/>
      <c r="AM250" s="229"/>
      <c r="AN250" s="229"/>
      <c r="AO250" s="229"/>
      <c r="AP250" s="229"/>
      <c r="AQ250" s="229"/>
      <c r="AR250" s="229"/>
      <c r="AS250" s="229"/>
      <c r="AT250" s="229"/>
      <c r="AU250" s="229"/>
      <c r="AV250" s="229"/>
      <c r="AW250" s="229"/>
      <c r="AX250" s="229"/>
      <c r="AY250" s="229"/>
      <c r="AZ250" s="229"/>
      <c r="BA250" s="229"/>
      <c r="BB250" s="229"/>
    </row>
    <row r="251" spans="1:54">
      <c r="A251" s="229"/>
      <c r="B251" s="229"/>
      <c r="C251" s="229"/>
      <c r="D251" s="229"/>
      <c r="E251" s="229"/>
      <c r="F251" s="229"/>
      <c r="G251" s="17"/>
      <c r="H251" s="229"/>
      <c r="I251" s="229"/>
      <c r="J251" s="325"/>
      <c r="K251" s="19"/>
      <c r="L251" s="19"/>
      <c r="M251" s="229"/>
      <c r="N251" s="13"/>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c r="AO251" s="229"/>
      <c r="AP251" s="229"/>
      <c r="AQ251" s="229"/>
      <c r="AR251" s="229"/>
      <c r="AS251" s="229"/>
      <c r="AT251" s="229"/>
      <c r="AU251" s="229"/>
      <c r="AV251" s="229"/>
      <c r="AW251" s="229"/>
      <c r="AX251" s="229"/>
      <c r="AY251" s="229"/>
      <c r="AZ251" s="229"/>
      <c r="BA251" s="229"/>
      <c r="BB251" s="229"/>
    </row>
    <row r="252" spans="1:54">
      <c r="A252" s="229"/>
      <c r="B252" s="229"/>
      <c r="C252" s="229"/>
      <c r="D252" s="229"/>
      <c r="E252" s="229"/>
      <c r="F252" s="229"/>
      <c r="G252" s="17"/>
      <c r="H252" s="229"/>
      <c r="I252" s="229"/>
      <c r="J252" s="325"/>
      <c r="K252" s="19"/>
      <c r="L252" s="19"/>
      <c r="M252" s="229"/>
      <c r="N252" s="13"/>
      <c r="O252" s="229"/>
      <c r="P252" s="229"/>
      <c r="Q252" s="229"/>
      <c r="R252" s="229"/>
      <c r="S252" s="229"/>
      <c r="T252" s="229"/>
      <c r="U252" s="229"/>
      <c r="V252" s="229"/>
      <c r="W252" s="229"/>
      <c r="X252" s="229"/>
      <c r="Y252" s="229"/>
      <c r="Z252" s="229"/>
      <c r="AA252" s="229"/>
      <c r="AB252" s="229"/>
      <c r="AC252" s="229"/>
      <c r="AD252" s="229"/>
      <c r="AE252" s="229"/>
      <c r="AF252" s="229"/>
      <c r="AG252" s="229"/>
      <c r="AH252" s="229"/>
      <c r="AI252" s="229"/>
      <c r="AJ252" s="229"/>
      <c r="AK252" s="229"/>
      <c r="AL252" s="229"/>
      <c r="AM252" s="229"/>
      <c r="AN252" s="229"/>
      <c r="AO252" s="229"/>
      <c r="AP252" s="229"/>
      <c r="AQ252" s="229"/>
      <c r="AR252" s="229"/>
      <c r="AS252" s="229"/>
      <c r="AT252" s="229"/>
      <c r="AU252" s="229"/>
      <c r="AV252" s="229"/>
      <c r="AW252" s="229"/>
      <c r="AX252" s="229"/>
      <c r="AY252" s="229"/>
      <c r="AZ252" s="229"/>
      <c r="BA252" s="229"/>
      <c r="BB252" s="229"/>
    </row>
    <row r="253" spans="1:54">
      <c r="A253" s="229"/>
      <c r="B253" s="229"/>
      <c r="C253" s="229"/>
      <c r="D253" s="229"/>
      <c r="E253" s="229"/>
      <c r="F253" s="229"/>
      <c r="G253" s="17"/>
      <c r="H253" s="229"/>
      <c r="I253" s="229"/>
      <c r="J253" s="325"/>
      <c r="K253" s="19"/>
      <c r="L253" s="19"/>
      <c r="M253" s="229"/>
      <c r="N253" s="13"/>
      <c r="O253" s="229"/>
      <c r="P253" s="229"/>
      <c r="Q253" s="229"/>
      <c r="R253" s="229"/>
      <c r="S253" s="229"/>
      <c r="T253" s="229"/>
      <c r="U253" s="229"/>
      <c r="V253" s="229"/>
      <c r="W253" s="229"/>
      <c r="X253" s="229"/>
      <c r="Y253" s="229"/>
      <c r="Z253" s="229"/>
      <c r="AA253" s="229"/>
      <c r="AB253" s="229"/>
      <c r="AC253" s="229"/>
      <c r="AD253" s="229"/>
      <c r="AE253" s="229"/>
      <c r="AF253" s="229"/>
      <c r="AG253" s="229"/>
      <c r="AH253" s="229"/>
      <c r="AI253" s="229"/>
      <c r="AJ253" s="229"/>
      <c r="AK253" s="229"/>
      <c r="AL253" s="229"/>
      <c r="AM253" s="229"/>
      <c r="AN253" s="229"/>
      <c r="AO253" s="229"/>
      <c r="AP253" s="229"/>
      <c r="AQ253" s="229"/>
      <c r="AR253" s="229"/>
      <c r="AS253" s="229"/>
      <c r="AT253" s="229"/>
      <c r="AU253" s="229"/>
      <c r="AV253" s="229"/>
      <c r="AW253" s="229"/>
      <c r="AX253" s="229"/>
      <c r="AY253" s="229"/>
      <c r="AZ253" s="229"/>
      <c r="BA253" s="229"/>
      <c r="BB253" s="229"/>
    </row>
    <row r="254" spans="1:54">
      <c r="A254" s="229"/>
      <c r="B254" s="229"/>
      <c r="C254" s="229"/>
      <c r="D254" s="229"/>
      <c r="E254" s="229"/>
      <c r="F254" s="229"/>
      <c r="G254" s="17"/>
      <c r="H254" s="229"/>
      <c r="I254" s="229"/>
      <c r="J254" s="325"/>
      <c r="K254" s="19"/>
      <c r="L254" s="19"/>
      <c r="M254" s="229"/>
      <c r="N254" s="13"/>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29"/>
      <c r="AL254" s="229"/>
      <c r="AM254" s="229"/>
      <c r="AN254" s="229"/>
      <c r="AO254" s="229"/>
      <c r="AP254" s="229"/>
      <c r="AQ254" s="229"/>
      <c r="AR254" s="229"/>
      <c r="AS254" s="229"/>
      <c r="AT254" s="229"/>
      <c r="AU254" s="229"/>
      <c r="AV254" s="229"/>
      <c r="AW254" s="229"/>
      <c r="AX254" s="229"/>
      <c r="AY254" s="229"/>
      <c r="AZ254" s="229"/>
      <c r="BA254" s="229"/>
      <c r="BB254" s="229"/>
    </row>
    <row r="255" spans="1:54">
      <c r="A255" s="229"/>
      <c r="B255" s="229"/>
      <c r="C255" s="229"/>
      <c r="D255" s="229"/>
      <c r="E255" s="229"/>
      <c r="F255" s="229"/>
      <c r="G255" s="17"/>
      <c r="H255" s="229"/>
      <c r="I255" s="229"/>
      <c r="J255" s="325"/>
      <c r="K255" s="19"/>
      <c r="L255" s="19"/>
      <c r="M255" s="229"/>
      <c r="N255" s="13"/>
      <c r="O255" s="229"/>
      <c r="P255" s="229"/>
      <c r="Q255" s="229"/>
      <c r="R255" s="229"/>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29"/>
      <c r="AX255" s="229"/>
      <c r="AY255" s="229"/>
      <c r="AZ255" s="229"/>
      <c r="BA255" s="229"/>
      <c r="BB255" s="229"/>
    </row>
    <row r="256" spans="1:54">
      <c r="A256" s="229"/>
      <c r="B256" s="229"/>
      <c r="C256" s="229"/>
      <c r="D256" s="229"/>
      <c r="E256" s="229"/>
      <c r="F256" s="229"/>
      <c r="G256" s="17"/>
      <c r="H256" s="229"/>
      <c r="I256" s="229"/>
      <c r="J256" s="325"/>
      <c r="K256" s="19"/>
      <c r="L256" s="19"/>
      <c r="M256" s="229"/>
      <c r="N256" s="13"/>
      <c r="O256" s="229"/>
      <c r="P256" s="229"/>
      <c r="Q256" s="229"/>
      <c r="R256" s="229"/>
      <c r="S256" s="229"/>
      <c r="T256" s="229"/>
      <c r="U256" s="229"/>
      <c r="V256" s="229"/>
      <c r="W256" s="229"/>
      <c r="X256" s="229"/>
      <c r="Y256" s="229"/>
      <c r="Z256" s="229"/>
      <c r="AA256" s="229"/>
      <c r="AB256" s="229"/>
      <c r="AC256" s="229"/>
      <c r="AD256" s="229"/>
      <c r="AE256" s="229"/>
      <c r="AF256" s="229"/>
      <c r="AG256" s="229"/>
      <c r="AH256" s="229"/>
      <c r="AI256" s="229"/>
      <c r="AJ256" s="229"/>
      <c r="AK256" s="229"/>
      <c r="AL256" s="229"/>
      <c r="AM256" s="229"/>
      <c r="AN256" s="229"/>
      <c r="AO256" s="229"/>
      <c r="AP256" s="229"/>
      <c r="AQ256" s="229"/>
      <c r="AR256" s="229"/>
      <c r="AS256" s="229"/>
      <c r="AT256" s="229"/>
      <c r="AU256" s="229"/>
      <c r="AV256" s="229"/>
      <c r="AW256" s="229"/>
      <c r="AX256" s="229"/>
      <c r="AY256" s="229"/>
      <c r="AZ256" s="229"/>
      <c r="BA256" s="229"/>
      <c r="BB256" s="229"/>
    </row>
    <row r="257" spans="1:54">
      <c r="A257" s="229"/>
      <c r="B257" s="229"/>
      <c r="C257" s="229"/>
      <c r="D257" s="229"/>
      <c r="E257" s="229"/>
      <c r="F257" s="229"/>
      <c r="G257" s="17"/>
      <c r="H257" s="229"/>
      <c r="I257" s="229"/>
      <c r="J257" s="325"/>
      <c r="K257" s="19"/>
      <c r="L257" s="19"/>
      <c r="M257" s="229"/>
      <c r="N257" s="13"/>
      <c r="O257" s="229"/>
      <c r="P257" s="229"/>
      <c r="Q257" s="229"/>
      <c r="R257" s="229"/>
      <c r="S257" s="229"/>
      <c r="T257" s="229"/>
      <c r="U257" s="229"/>
      <c r="V257" s="229"/>
      <c r="W257" s="229"/>
      <c r="X257" s="229"/>
      <c r="Y257" s="229"/>
      <c r="Z257" s="229"/>
      <c r="AA257" s="229"/>
      <c r="AB257" s="229"/>
      <c r="AC257" s="229"/>
      <c r="AD257" s="229"/>
      <c r="AE257" s="229"/>
      <c r="AF257" s="229"/>
      <c r="AG257" s="229"/>
      <c r="AH257" s="229"/>
      <c r="AI257" s="229"/>
      <c r="AJ257" s="229"/>
      <c r="AK257" s="229"/>
      <c r="AL257" s="229"/>
      <c r="AM257" s="229"/>
      <c r="AN257" s="229"/>
      <c r="AO257" s="229"/>
      <c r="AP257" s="229"/>
      <c r="AQ257" s="229"/>
      <c r="AR257" s="229"/>
      <c r="AS257" s="229"/>
      <c r="AT257" s="229"/>
      <c r="AU257" s="229"/>
      <c r="AV257" s="229"/>
      <c r="AW257" s="229"/>
      <c r="AX257" s="229"/>
      <c r="AY257" s="229"/>
      <c r="AZ257" s="229"/>
      <c r="BA257" s="229"/>
      <c r="BB257" s="229"/>
    </row>
    <row r="258" spans="1:54">
      <c r="A258" s="229"/>
      <c r="B258" s="229"/>
      <c r="C258" s="229"/>
      <c r="D258" s="229"/>
      <c r="E258" s="229"/>
      <c r="F258" s="229"/>
      <c r="G258" s="17"/>
      <c r="H258" s="229"/>
      <c r="I258" s="229"/>
      <c r="J258" s="325"/>
      <c r="K258" s="19"/>
      <c r="L258" s="19"/>
      <c r="M258" s="229"/>
      <c r="N258" s="13"/>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c r="AR258" s="229"/>
      <c r="AS258" s="229"/>
      <c r="AT258" s="229"/>
      <c r="AU258" s="229"/>
      <c r="AV258" s="229"/>
      <c r="AW258" s="229"/>
      <c r="AX258" s="229"/>
      <c r="AY258" s="229"/>
      <c r="AZ258" s="229"/>
      <c r="BA258" s="229"/>
      <c r="BB258" s="229"/>
    </row>
    <row r="259" spans="1:54">
      <c r="A259" s="229"/>
      <c r="B259" s="229"/>
      <c r="C259" s="229"/>
      <c r="D259" s="229"/>
      <c r="E259" s="229"/>
      <c r="F259" s="229"/>
      <c r="G259" s="17"/>
      <c r="H259" s="229"/>
      <c r="I259" s="229"/>
      <c r="J259" s="325"/>
      <c r="K259" s="19"/>
      <c r="L259" s="19"/>
      <c r="M259" s="229"/>
      <c r="N259" s="13"/>
      <c r="O259" s="229"/>
      <c r="P259" s="229"/>
      <c r="Q259" s="229"/>
      <c r="R259" s="229"/>
      <c r="S259" s="229"/>
      <c r="T259" s="229"/>
      <c r="U259" s="229"/>
      <c r="V259" s="229"/>
      <c r="W259" s="229"/>
      <c r="X259" s="229"/>
      <c r="Y259" s="229"/>
      <c r="Z259" s="229"/>
      <c r="AA259" s="229"/>
      <c r="AB259" s="229"/>
      <c r="AC259" s="229"/>
      <c r="AD259" s="229"/>
      <c r="AE259" s="229"/>
      <c r="AF259" s="229"/>
      <c r="AG259" s="229"/>
      <c r="AH259" s="229"/>
      <c r="AI259" s="229"/>
      <c r="AJ259" s="229"/>
      <c r="AK259" s="229"/>
      <c r="AL259" s="229"/>
      <c r="AM259" s="229"/>
      <c r="AN259" s="229"/>
      <c r="AO259" s="229"/>
      <c r="AP259" s="229"/>
      <c r="AQ259" s="229"/>
      <c r="AR259" s="229"/>
      <c r="AS259" s="229"/>
      <c r="AT259" s="229"/>
      <c r="AU259" s="229"/>
      <c r="AV259" s="229"/>
      <c r="AW259" s="229"/>
      <c r="AX259" s="229"/>
      <c r="AY259" s="229"/>
      <c r="AZ259" s="229"/>
      <c r="BA259" s="229"/>
      <c r="BB259" s="229"/>
    </row>
    <row r="260" spans="1:54">
      <c r="A260" s="229"/>
      <c r="B260" s="229"/>
      <c r="C260" s="229"/>
      <c r="D260" s="229"/>
      <c r="E260" s="229"/>
      <c r="F260" s="229"/>
      <c r="G260" s="17"/>
      <c r="H260" s="229"/>
      <c r="I260" s="229"/>
      <c r="J260" s="325"/>
      <c r="K260" s="19"/>
      <c r="L260" s="19"/>
      <c r="M260" s="229"/>
      <c r="N260" s="13"/>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c r="AR260" s="229"/>
      <c r="AS260" s="229"/>
      <c r="AT260" s="229"/>
      <c r="AU260" s="229"/>
      <c r="AV260" s="229"/>
      <c r="AW260" s="229"/>
      <c r="AX260" s="229"/>
      <c r="AY260" s="229"/>
      <c r="AZ260" s="229"/>
      <c r="BA260" s="229"/>
      <c r="BB260" s="229"/>
    </row>
    <row r="261" spans="1:54">
      <c r="A261" s="229"/>
      <c r="B261" s="229"/>
      <c r="C261" s="229"/>
      <c r="D261" s="229"/>
      <c r="E261" s="229"/>
      <c r="F261" s="229"/>
      <c r="G261" s="17"/>
      <c r="H261" s="229"/>
      <c r="I261" s="229"/>
      <c r="J261" s="325"/>
      <c r="K261" s="19"/>
      <c r="L261" s="19"/>
      <c r="M261" s="229"/>
      <c r="N261" s="13"/>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c r="AR261" s="229"/>
      <c r="AS261" s="229"/>
      <c r="AT261" s="229"/>
      <c r="AU261" s="229"/>
      <c r="AV261" s="229"/>
      <c r="AW261" s="229"/>
      <c r="AX261" s="229"/>
      <c r="AY261" s="229"/>
      <c r="AZ261" s="229"/>
      <c r="BA261" s="229"/>
      <c r="BB261" s="229"/>
    </row>
    <row r="262" spans="1:54">
      <c r="A262" s="229"/>
      <c r="B262" s="229"/>
      <c r="C262" s="229"/>
      <c r="D262" s="229"/>
      <c r="E262" s="229"/>
      <c r="F262" s="229"/>
      <c r="G262" s="17"/>
      <c r="H262" s="229"/>
      <c r="I262" s="229"/>
      <c r="J262" s="325"/>
      <c r="K262" s="19"/>
      <c r="L262" s="19"/>
      <c r="M262" s="229"/>
      <c r="N262" s="13"/>
      <c r="O262" s="229"/>
      <c r="P262" s="229"/>
      <c r="Q262" s="229"/>
      <c r="R262" s="229"/>
      <c r="S262" s="229"/>
      <c r="T262" s="229"/>
      <c r="U262" s="229"/>
      <c r="V262" s="229"/>
      <c r="W262" s="229"/>
      <c r="X262" s="229"/>
      <c r="Y262" s="229"/>
      <c r="Z262" s="229"/>
      <c r="AA262" s="229"/>
      <c r="AB262" s="229"/>
      <c r="AC262" s="229"/>
      <c r="AD262" s="229"/>
      <c r="AE262" s="229"/>
      <c r="AF262" s="229"/>
      <c r="AG262" s="229"/>
      <c r="AH262" s="229"/>
      <c r="AI262" s="229"/>
      <c r="AJ262" s="229"/>
      <c r="AK262" s="229"/>
      <c r="AL262" s="229"/>
      <c r="AM262" s="229"/>
      <c r="AN262" s="229"/>
      <c r="AO262" s="229"/>
      <c r="AP262" s="229"/>
      <c r="AQ262" s="229"/>
      <c r="AR262" s="229"/>
      <c r="AS262" s="229"/>
      <c r="AT262" s="229"/>
      <c r="AU262" s="229"/>
      <c r="AV262" s="229"/>
      <c r="AW262" s="229"/>
      <c r="AX262" s="229"/>
      <c r="AY262" s="229"/>
      <c r="AZ262" s="229"/>
      <c r="BA262" s="229"/>
      <c r="BB262" s="229"/>
    </row>
    <row r="263" spans="1:54">
      <c r="A263" s="229"/>
      <c r="B263" s="229"/>
      <c r="C263" s="229"/>
      <c r="D263" s="229"/>
      <c r="E263" s="229"/>
      <c r="F263" s="229"/>
      <c r="G263" s="17"/>
      <c r="H263" s="229"/>
      <c r="I263" s="229"/>
      <c r="J263" s="325"/>
      <c r="K263" s="19"/>
      <c r="L263" s="19"/>
      <c r="M263" s="229"/>
      <c r="N263" s="13"/>
      <c r="O263" s="229"/>
      <c r="P263" s="229"/>
      <c r="Q263" s="229"/>
      <c r="R263" s="229"/>
      <c r="S263" s="229"/>
      <c r="T263" s="229"/>
      <c r="U263" s="229"/>
      <c r="V263" s="229"/>
      <c r="W263" s="229"/>
      <c r="X263" s="229"/>
      <c r="Y263" s="229"/>
      <c r="Z263" s="229"/>
      <c r="AA263" s="229"/>
      <c r="AB263" s="229"/>
      <c r="AC263" s="229"/>
      <c r="AD263" s="229"/>
      <c r="AE263" s="229"/>
      <c r="AF263" s="229"/>
      <c r="AG263" s="229"/>
      <c r="AH263" s="229"/>
      <c r="AI263" s="229"/>
      <c r="AJ263" s="229"/>
      <c r="AK263" s="229"/>
      <c r="AL263" s="229"/>
      <c r="AM263" s="229"/>
      <c r="AN263" s="229"/>
      <c r="AO263" s="229"/>
      <c r="AP263" s="229"/>
      <c r="AQ263" s="229"/>
      <c r="AR263" s="229"/>
      <c r="AS263" s="229"/>
      <c r="AT263" s="229"/>
      <c r="AU263" s="229"/>
      <c r="AV263" s="229"/>
      <c r="AW263" s="229"/>
      <c r="AX263" s="229"/>
      <c r="AY263" s="229"/>
      <c r="AZ263" s="229"/>
      <c r="BA263" s="229"/>
      <c r="BB263" s="229"/>
    </row>
    <row r="264" spans="1:54">
      <c r="A264" s="229"/>
      <c r="B264" s="229"/>
      <c r="C264" s="229"/>
      <c r="D264" s="229"/>
      <c r="E264" s="229"/>
      <c r="F264" s="229"/>
      <c r="G264" s="17"/>
      <c r="H264" s="229"/>
      <c r="I264" s="229"/>
      <c r="J264" s="325"/>
      <c r="K264" s="19"/>
      <c r="L264" s="19"/>
      <c r="M264" s="229"/>
      <c r="N264" s="13"/>
      <c r="O264" s="229"/>
      <c r="P264" s="229"/>
      <c r="Q264" s="229"/>
      <c r="R264" s="229"/>
      <c r="S264" s="229"/>
      <c r="T264" s="229"/>
      <c r="U264" s="229"/>
      <c r="V264" s="229"/>
      <c r="W264" s="229"/>
      <c r="X264" s="229"/>
      <c r="Y264" s="229"/>
      <c r="Z264" s="229"/>
      <c r="AA264" s="229"/>
      <c r="AB264" s="229"/>
      <c r="AC264" s="229"/>
      <c r="AD264" s="229"/>
      <c r="AE264" s="229"/>
      <c r="AF264" s="229"/>
      <c r="AG264" s="229"/>
      <c r="AH264" s="229"/>
      <c r="AI264" s="229"/>
      <c r="AJ264" s="229"/>
      <c r="AK264" s="229"/>
      <c r="AL264" s="229"/>
      <c r="AM264" s="229"/>
      <c r="AN264" s="229"/>
      <c r="AO264" s="229"/>
      <c r="AP264" s="229"/>
      <c r="AQ264" s="229"/>
      <c r="AR264" s="229"/>
      <c r="AS264" s="229"/>
      <c r="AT264" s="229"/>
      <c r="AU264" s="229"/>
      <c r="AV264" s="229"/>
      <c r="AW264" s="229"/>
      <c r="AX264" s="229"/>
      <c r="AY264" s="229"/>
      <c r="AZ264" s="229"/>
      <c r="BA264" s="229"/>
      <c r="BB264" s="229"/>
    </row>
    <row r="265" spans="1:54">
      <c r="A265" s="229"/>
      <c r="B265" s="229"/>
      <c r="C265" s="229"/>
      <c r="D265" s="229"/>
      <c r="E265" s="229"/>
      <c r="F265" s="229"/>
      <c r="G265" s="17"/>
      <c r="H265" s="229"/>
      <c r="I265" s="229"/>
      <c r="J265" s="325"/>
      <c r="K265" s="19"/>
      <c r="L265" s="19"/>
      <c r="M265" s="229"/>
      <c r="N265" s="13"/>
      <c r="O265" s="229"/>
      <c r="P265" s="229"/>
      <c r="Q265" s="229"/>
      <c r="R265" s="229"/>
      <c r="S265" s="229"/>
      <c r="T265" s="229"/>
      <c r="U265" s="229"/>
      <c r="V265" s="229"/>
      <c r="W265" s="229"/>
      <c r="X265" s="229"/>
      <c r="Y265" s="229"/>
      <c r="Z265" s="229"/>
      <c r="AA265" s="229"/>
      <c r="AB265" s="229"/>
      <c r="AC265" s="229"/>
      <c r="AD265" s="229"/>
      <c r="AE265" s="229"/>
      <c r="AF265" s="229"/>
      <c r="AG265" s="229"/>
      <c r="AH265" s="229"/>
      <c r="AI265" s="229"/>
      <c r="AJ265" s="229"/>
      <c r="AK265" s="229"/>
      <c r="AL265" s="229"/>
      <c r="AM265" s="229"/>
      <c r="AN265" s="229"/>
      <c r="AO265" s="229"/>
      <c r="AP265" s="229"/>
      <c r="AQ265" s="229"/>
      <c r="AR265" s="229"/>
      <c r="AS265" s="229"/>
      <c r="AT265" s="229"/>
      <c r="AU265" s="229"/>
      <c r="AV265" s="229"/>
      <c r="AW265" s="229"/>
      <c r="AX265" s="229"/>
      <c r="AY265" s="229"/>
      <c r="AZ265" s="229"/>
      <c r="BA265" s="229"/>
      <c r="BB265" s="229"/>
    </row>
    <row r="266" spans="1:54">
      <c r="A266" s="229"/>
      <c r="B266" s="229"/>
      <c r="C266" s="229"/>
      <c r="D266" s="229"/>
      <c r="E266" s="229"/>
      <c r="F266" s="229"/>
      <c r="G266" s="17"/>
      <c r="H266" s="229"/>
      <c r="I266" s="229"/>
      <c r="J266" s="325"/>
      <c r="K266" s="19"/>
      <c r="L266" s="19"/>
      <c r="M266" s="229"/>
      <c r="N266" s="13"/>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229"/>
      <c r="AN266" s="229"/>
      <c r="AO266" s="229"/>
      <c r="AP266" s="229"/>
      <c r="AQ266" s="229"/>
      <c r="AR266" s="229"/>
      <c r="AS266" s="229"/>
      <c r="AT266" s="229"/>
      <c r="AU266" s="229"/>
      <c r="AV266" s="229"/>
      <c r="AW266" s="229"/>
      <c r="AX266" s="229"/>
      <c r="AY266" s="229"/>
      <c r="AZ266" s="229"/>
      <c r="BA266" s="229"/>
      <c r="BB266" s="229"/>
    </row>
    <row r="267" spans="1:54">
      <c r="A267" s="229"/>
      <c r="B267" s="229"/>
      <c r="C267" s="229"/>
      <c r="D267" s="229"/>
      <c r="E267" s="229"/>
      <c r="F267" s="229"/>
      <c r="G267" s="17"/>
      <c r="H267" s="229"/>
      <c r="I267" s="229"/>
      <c r="J267" s="325"/>
      <c r="K267" s="19"/>
      <c r="L267" s="19"/>
      <c r="M267" s="229"/>
      <c r="N267" s="13"/>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29"/>
      <c r="AY267" s="229"/>
      <c r="AZ267" s="229"/>
      <c r="BA267" s="229"/>
      <c r="BB267" s="229"/>
    </row>
    <row r="268" spans="1:54">
      <c r="A268" s="229"/>
      <c r="B268" s="229"/>
      <c r="C268" s="229"/>
      <c r="D268" s="229"/>
      <c r="E268" s="229"/>
      <c r="F268" s="229"/>
      <c r="G268" s="17"/>
      <c r="H268" s="229"/>
      <c r="I268" s="229"/>
      <c r="J268" s="325"/>
      <c r="K268" s="19"/>
      <c r="L268" s="19"/>
      <c r="M268" s="229"/>
      <c r="N268" s="13"/>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229"/>
      <c r="AL268" s="229"/>
      <c r="AM268" s="229"/>
      <c r="AN268" s="229"/>
      <c r="AO268" s="229"/>
      <c r="AP268" s="229"/>
      <c r="AQ268" s="229"/>
      <c r="AR268" s="229"/>
      <c r="AS268" s="229"/>
      <c r="AT268" s="229"/>
      <c r="AU268" s="229"/>
      <c r="AV268" s="229"/>
      <c r="AW268" s="229"/>
      <c r="AX268" s="229"/>
      <c r="AY268" s="229"/>
      <c r="AZ268" s="229"/>
      <c r="BA268" s="229"/>
      <c r="BB268" s="229"/>
    </row>
    <row r="269" spans="1:54">
      <c r="A269" s="229"/>
      <c r="B269" s="229"/>
      <c r="C269" s="229"/>
      <c r="D269" s="229"/>
      <c r="E269" s="229"/>
      <c r="F269" s="229"/>
      <c r="G269" s="17"/>
      <c r="H269" s="229"/>
      <c r="I269" s="229"/>
      <c r="J269" s="325"/>
      <c r="K269" s="19"/>
      <c r="L269" s="19"/>
      <c r="M269" s="229"/>
      <c r="N269" s="13"/>
      <c r="O269" s="229"/>
      <c r="P269" s="229"/>
      <c r="Q269" s="229"/>
      <c r="R269" s="229"/>
      <c r="S269" s="229"/>
      <c r="T269" s="229"/>
      <c r="U269" s="229"/>
      <c r="V269" s="229"/>
      <c r="W269" s="229"/>
      <c r="X269" s="229"/>
      <c r="Y269" s="229"/>
      <c r="Z269" s="229"/>
      <c r="AA269" s="229"/>
      <c r="AB269" s="229"/>
      <c r="AC269" s="229"/>
      <c r="AD269" s="229"/>
      <c r="AE269" s="229"/>
      <c r="AF269" s="229"/>
      <c r="AG269" s="229"/>
      <c r="AH269" s="229"/>
      <c r="AI269" s="229"/>
      <c r="AJ269" s="229"/>
      <c r="AK269" s="229"/>
      <c r="AL269" s="229"/>
      <c r="AM269" s="229"/>
      <c r="AN269" s="229"/>
      <c r="AO269" s="229"/>
      <c r="AP269" s="229"/>
      <c r="AQ269" s="229"/>
      <c r="AR269" s="229"/>
      <c r="AS269" s="229"/>
      <c r="AT269" s="229"/>
      <c r="AU269" s="229"/>
      <c r="AV269" s="229"/>
      <c r="AW269" s="229"/>
      <c r="AX269" s="229"/>
      <c r="AY269" s="229"/>
      <c r="AZ269" s="229"/>
      <c r="BA269" s="229"/>
      <c r="BB269" s="229"/>
    </row>
    <row r="270" spans="1:54">
      <c r="A270" s="229"/>
      <c r="B270" s="229"/>
      <c r="C270" s="229"/>
      <c r="D270" s="229"/>
      <c r="E270" s="229"/>
      <c r="F270" s="229"/>
      <c r="G270" s="17"/>
      <c r="H270" s="229"/>
      <c r="I270" s="229"/>
      <c r="J270" s="325"/>
      <c r="K270" s="19"/>
      <c r="L270" s="19"/>
      <c r="M270" s="229"/>
      <c r="N270" s="13"/>
      <c r="O270" s="229"/>
      <c r="P270" s="229"/>
      <c r="Q270" s="229"/>
      <c r="R270" s="229"/>
      <c r="S270" s="229"/>
      <c r="T270" s="229"/>
      <c r="U270" s="229"/>
      <c r="V270" s="229"/>
      <c r="W270" s="229"/>
      <c r="X270" s="229"/>
      <c r="Y270" s="229"/>
      <c r="Z270" s="229"/>
      <c r="AA270" s="229"/>
      <c r="AB270" s="229"/>
      <c r="AC270" s="229"/>
      <c r="AD270" s="229"/>
      <c r="AE270" s="229"/>
      <c r="AF270" s="229"/>
      <c r="AG270" s="229"/>
      <c r="AH270" s="229"/>
      <c r="AI270" s="229"/>
      <c r="AJ270" s="229"/>
      <c r="AK270" s="229"/>
      <c r="AL270" s="229"/>
      <c r="AM270" s="229"/>
      <c r="AN270" s="229"/>
      <c r="AO270" s="229"/>
      <c r="AP270" s="229"/>
      <c r="AQ270" s="229"/>
      <c r="AR270" s="229"/>
      <c r="AS270" s="229"/>
      <c r="AT270" s="229"/>
      <c r="AU270" s="229"/>
      <c r="AV270" s="229"/>
      <c r="AW270" s="229"/>
      <c r="AX270" s="229"/>
      <c r="AY270" s="229"/>
      <c r="AZ270" s="229"/>
      <c r="BA270" s="229"/>
      <c r="BB270" s="229"/>
    </row>
    <row r="271" spans="1:54">
      <c r="A271" s="229"/>
      <c r="B271" s="229"/>
      <c r="C271" s="229"/>
      <c r="D271" s="229"/>
      <c r="E271" s="229"/>
      <c r="F271" s="229"/>
      <c r="G271" s="17"/>
      <c r="H271" s="229"/>
      <c r="I271" s="229"/>
      <c r="J271" s="325"/>
      <c r="K271" s="19"/>
      <c r="L271" s="19"/>
      <c r="M271" s="229"/>
      <c r="N271" s="13"/>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229"/>
      <c r="AL271" s="229"/>
      <c r="AM271" s="229"/>
      <c r="AN271" s="229"/>
      <c r="AO271" s="229"/>
      <c r="AP271" s="229"/>
      <c r="AQ271" s="229"/>
      <c r="AR271" s="229"/>
      <c r="AS271" s="229"/>
      <c r="AT271" s="229"/>
      <c r="AU271" s="229"/>
      <c r="AV271" s="229"/>
      <c r="AW271" s="229"/>
      <c r="AX271" s="229"/>
      <c r="AY271" s="229"/>
      <c r="AZ271" s="229"/>
      <c r="BA271" s="229"/>
      <c r="BB271" s="229"/>
    </row>
    <row r="272" spans="1:54">
      <c r="A272" s="229"/>
      <c r="B272" s="229"/>
      <c r="C272" s="229"/>
      <c r="D272" s="229"/>
      <c r="E272" s="229"/>
      <c r="F272" s="229"/>
      <c r="G272" s="17"/>
      <c r="H272" s="229"/>
      <c r="I272" s="229"/>
      <c r="J272" s="325"/>
      <c r="K272" s="19"/>
      <c r="L272" s="19"/>
      <c r="M272" s="229"/>
      <c r="N272" s="13"/>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29"/>
      <c r="AK272" s="229"/>
      <c r="AL272" s="229"/>
      <c r="AM272" s="229"/>
      <c r="AN272" s="229"/>
      <c r="AO272" s="229"/>
      <c r="AP272" s="229"/>
      <c r="AQ272" s="229"/>
      <c r="AR272" s="229"/>
      <c r="AS272" s="229"/>
      <c r="AT272" s="229"/>
      <c r="AU272" s="229"/>
      <c r="AV272" s="229"/>
      <c r="AW272" s="229"/>
      <c r="AX272" s="229"/>
      <c r="AY272" s="229"/>
      <c r="AZ272" s="229"/>
      <c r="BA272" s="229"/>
      <c r="BB272" s="229"/>
    </row>
    <row r="273" spans="1:54">
      <c r="A273" s="229"/>
      <c r="B273" s="229"/>
      <c r="C273" s="229"/>
      <c r="D273" s="229"/>
      <c r="E273" s="229"/>
      <c r="F273" s="229"/>
      <c r="G273" s="17"/>
      <c r="H273" s="229"/>
      <c r="I273" s="229"/>
      <c r="J273" s="325"/>
      <c r="K273" s="19"/>
      <c r="L273" s="19"/>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c r="AH273" s="229"/>
      <c r="AI273" s="229"/>
      <c r="AJ273" s="229"/>
      <c r="AK273" s="229"/>
      <c r="AL273" s="229"/>
      <c r="AM273" s="229"/>
      <c r="AN273" s="229"/>
      <c r="AO273" s="229"/>
      <c r="AP273" s="229"/>
      <c r="AQ273" s="229"/>
      <c r="AR273" s="229"/>
      <c r="AS273" s="229"/>
      <c r="AT273" s="229"/>
      <c r="AU273" s="229"/>
      <c r="AV273" s="229"/>
      <c r="AW273" s="229"/>
      <c r="AX273" s="229"/>
      <c r="AY273" s="229"/>
      <c r="AZ273" s="229"/>
      <c r="BA273" s="229"/>
      <c r="BB273" s="229"/>
    </row>
    <row r="274" spans="1:54">
      <c r="A274" s="229"/>
      <c r="B274" s="229"/>
      <c r="C274" s="229"/>
      <c r="D274" s="229"/>
      <c r="E274" s="229"/>
      <c r="F274" s="229"/>
      <c r="G274" s="17"/>
      <c r="H274" s="229"/>
      <c r="I274" s="229"/>
      <c r="J274" s="325"/>
      <c r="K274" s="19"/>
      <c r="L274" s="1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29"/>
      <c r="AI274" s="229"/>
      <c r="AJ274" s="229"/>
      <c r="AK274" s="229"/>
      <c r="AL274" s="229"/>
      <c r="AM274" s="229"/>
      <c r="AN274" s="229"/>
      <c r="AO274" s="229"/>
      <c r="AP274" s="229"/>
      <c r="AQ274" s="229"/>
      <c r="AR274" s="229"/>
      <c r="AS274" s="229"/>
      <c r="AT274" s="229"/>
      <c r="AU274" s="229"/>
      <c r="AV274" s="229"/>
      <c r="AW274" s="229"/>
      <c r="AX274" s="229"/>
      <c r="AY274" s="229"/>
      <c r="AZ274" s="229"/>
      <c r="BA274" s="229"/>
      <c r="BB274" s="229"/>
    </row>
    <row r="275" spans="1:54">
      <c r="A275" s="229"/>
      <c r="B275" s="229"/>
      <c r="C275" s="229"/>
      <c r="D275" s="229"/>
      <c r="E275" s="229"/>
      <c r="F275" s="229"/>
      <c r="G275" s="17"/>
      <c r="H275" s="229"/>
      <c r="I275" s="229"/>
      <c r="J275" s="325"/>
      <c r="K275" s="19"/>
      <c r="L275" s="1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229"/>
      <c r="AV275" s="229"/>
      <c r="AW275" s="229"/>
      <c r="AX275" s="229"/>
      <c r="AY275" s="229"/>
      <c r="AZ275" s="229"/>
      <c r="BA275" s="229"/>
      <c r="BB275" s="229"/>
    </row>
    <row r="276" spans="1:54">
      <c r="A276" s="229"/>
      <c r="B276" s="229"/>
      <c r="C276" s="229"/>
      <c r="D276" s="229"/>
      <c r="E276" s="229"/>
      <c r="F276" s="229"/>
      <c r="G276" s="17"/>
      <c r="H276" s="229"/>
      <c r="I276" s="229"/>
      <c r="J276" s="325"/>
      <c r="K276" s="19"/>
      <c r="L276" s="1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c r="AR276" s="229"/>
      <c r="AS276" s="229"/>
      <c r="AT276" s="229"/>
      <c r="AU276" s="229"/>
      <c r="AV276" s="229"/>
      <c r="AW276" s="229"/>
      <c r="AX276" s="229"/>
      <c r="AY276" s="229"/>
      <c r="AZ276" s="229"/>
      <c r="BA276" s="229"/>
      <c r="BB276" s="229"/>
    </row>
    <row r="277" spans="1:54">
      <c r="A277" s="229"/>
      <c r="B277" s="229"/>
      <c r="C277" s="229"/>
      <c r="D277" s="229"/>
      <c r="E277" s="229"/>
      <c r="F277" s="229"/>
      <c r="G277" s="17"/>
      <c r="H277" s="229"/>
      <c r="I277" s="229"/>
      <c r="J277" s="325"/>
      <c r="K277" s="19"/>
      <c r="L277" s="19"/>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c r="AR277" s="229"/>
      <c r="AS277" s="229"/>
      <c r="AT277" s="229"/>
      <c r="AU277" s="229"/>
      <c r="AV277" s="229"/>
      <c r="AW277" s="229"/>
      <c r="AX277" s="229"/>
      <c r="AY277" s="229"/>
      <c r="AZ277" s="229"/>
      <c r="BA277" s="229"/>
      <c r="BB277" s="229"/>
    </row>
  </sheetData>
  <sheetProtection selectLockedCells="1"/>
  <mergeCells count="4">
    <mergeCell ref="A2:A3"/>
    <mergeCell ref="E2:E3"/>
    <mergeCell ref="G2:H2"/>
    <mergeCell ref="B2:D2"/>
  </mergeCells>
  <phoneticPr fontId="16" type="noConversion"/>
  <conditionalFormatting sqref="E5:E33">
    <cfRule type="cellIs" dxfId="14" priority="3" stopIfTrue="1" operator="notBetween">
      <formula>-100</formula>
      <formula>300</formula>
    </cfRule>
  </conditionalFormatting>
  <conditionalFormatting sqref="O1:O1048576">
    <cfRule type="cellIs" dxfId="13" priority="1" operator="lessThan">
      <formula>0</formula>
    </cfRule>
    <cfRule type="cellIs" dxfId="12" priority="2" operator="greaterThan">
      <formula>0</formula>
    </cfRule>
  </conditionalFormatting>
  <pageMargins left="0.82677165354330717" right="0.39370078740157483" top="1.1811023622047245" bottom="1.1811023622047245" header="0.31496062992125984" footer="0.35433070866141736"/>
  <pageSetup paperSize="9" scale="83" orientation="portrait" verticalDpi="464" r:id="rId1"/>
  <headerFooter alignWithMargins="0">
    <oddFooter>&amp;R&amp;G</oddFooter>
  </headerFooter>
  <customProperties>
    <customPr name="ConnName" r:id="rId2"/>
    <customPr name="SheetOptions" r:id="rId3"/>
  </customProperties>
  <ignoredErrors>
    <ignoredError sqref="AN2:AS2 AX3:BB3 B4:E4 AX2:BB2 E2:E3 AN3 G4:H4 O4 A66 A69 A3 A25 B65:B66 O65:O72 AN58:AN60 A21:A22 A7:B8 AX54:AX56 A18 AN54:AN56 AN65:AS72 C65:H69 B68:B69 F20 F22:F26 E8:E10 B54 AP3:AS3 B38:D38 B34:D35 E31:E32 B14:D14 B49:D50 D54 E5:F6 E18:F19 D21:F21 D24:D25 E25 AN30:AN33 AN5:AN10 D57 F7:F10 AN18:AN24 AN25:AO25 AX5:AX10 AX18:AX26 AX30:AX33 A9:A10 BC2:BG3 AS59:AS60 A5:A6 F34 G35 AX58:AX60 AN26 AX14:AX15 AN14:AN15 E14:F15 A14:A15 F12 AN12 AX12 AX65:BB72" unlockedFormula="1"/>
    <ignoredError sqref="A33 A31 F30:F33 C54 B59 D31 D7:E7" formula="1" unlockedFormula="1"/>
  </ignoredErrors>
  <drawing r:id="rId4"/>
  <legacy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Y49"/>
  <sheetViews>
    <sheetView tabSelected="1" zoomScaleNormal="100" zoomScaleSheetLayoutView="100" zoomScalePageLayoutView="85" workbookViewId="0"/>
  </sheetViews>
  <sheetFormatPr defaultRowHeight="12.75"/>
  <cols>
    <col min="1" max="1" width="34.42578125" customWidth="1"/>
    <col min="2" max="2" width="9.7109375" customWidth="1"/>
    <col min="5" max="5" width="7.7109375" customWidth="1"/>
    <col min="6" max="6" width="2.7109375" customWidth="1"/>
  </cols>
  <sheetData>
    <row r="1" spans="1:6" ht="18">
      <c r="A1" s="336" t="s">
        <v>247</v>
      </c>
      <c r="B1" s="337"/>
      <c r="C1" s="316"/>
      <c r="D1" s="369"/>
      <c r="E1" s="316"/>
      <c r="F1" s="316"/>
    </row>
    <row r="2" spans="1:6" ht="14.25" customHeight="1">
      <c r="A2" s="336"/>
      <c r="B2" s="337"/>
      <c r="C2" s="316"/>
      <c r="D2" s="369"/>
      <c r="E2" s="316"/>
      <c r="F2" s="316"/>
    </row>
    <row r="3" spans="1:6" ht="13.15" customHeight="1">
      <c r="A3" s="558" t="s">
        <v>45</v>
      </c>
      <c r="B3" s="562" t="s">
        <v>58</v>
      </c>
      <c r="C3" s="562"/>
      <c r="D3" s="562"/>
      <c r="E3" s="556" t="s">
        <v>60</v>
      </c>
      <c r="F3" s="480"/>
    </row>
    <row r="4" spans="1:6">
      <c r="A4" s="559"/>
      <c r="B4" s="212" t="s">
        <v>59</v>
      </c>
      <c r="C4" s="213">
        <v>2019</v>
      </c>
      <c r="D4" s="214">
        <v>2018</v>
      </c>
      <c r="E4" s="563"/>
      <c r="F4" s="481"/>
    </row>
    <row r="5" spans="1:6">
      <c r="A5" s="27" t="s">
        <v>86</v>
      </c>
      <c r="B5" s="28">
        <v>3470</v>
      </c>
      <c r="C5" s="274">
        <v>36092</v>
      </c>
      <c r="D5" s="30">
        <v>31115</v>
      </c>
      <c r="E5" s="31">
        <v>15.995500562429687</v>
      </c>
      <c r="F5" s="31"/>
    </row>
    <row r="6" spans="1:6">
      <c r="A6" s="41" t="s">
        <v>286</v>
      </c>
      <c r="B6" s="334">
        <v>-2593</v>
      </c>
      <c r="C6" s="285">
        <v>-26972</v>
      </c>
      <c r="D6" s="34">
        <v>-23019</v>
      </c>
      <c r="E6" s="35">
        <v>17.172770320170283</v>
      </c>
      <c r="F6" s="35"/>
    </row>
    <row r="7" spans="1:6">
      <c r="A7" s="25" t="s">
        <v>17</v>
      </c>
      <c r="B7" s="28">
        <v>877</v>
      </c>
      <c r="C7" s="29">
        <v>9120</v>
      </c>
      <c r="D7" s="30">
        <v>8096</v>
      </c>
      <c r="E7" s="31">
        <v>12.648221343873512</v>
      </c>
      <c r="F7" s="31"/>
    </row>
    <row r="8" spans="1:6" ht="18" customHeight="1">
      <c r="A8" s="37" t="s">
        <v>62</v>
      </c>
      <c r="B8" s="28">
        <v>-134</v>
      </c>
      <c r="C8" s="274">
        <v>-1395</v>
      </c>
      <c r="D8" s="30">
        <v>-1484</v>
      </c>
      <c r="E8" s="31">
        <v>-5.9973045822102389</v>
      </c>
      <c r="F8" s="31"/>
    </row>
    <row r="9" spans="1:6">
      <c r="A9" s="27" t="s">
        <v>27</v>
      </c>
      <c r="B9" s="28">
        <v>-287</v>
      </c>
      <c r="C9" s="274">
        <v>-2984</v>
      </c>
      <c r="D9" s="30">
        <v>-2812</v>
      </c>
      <c r="E9" s="31">
        <v>6.1166429587482307</v>
      </c>
      <c r="F9" s="31"/>
    </row>
    <row r="10" spans="1:6">
      <c r="A10" s="27" t="s">
        <v>26</v>
      </c>
      <c r="B10" s="319">
        <v>-50</v>
      </c>
      <c r="C10" s="274">
        <v>-518</v>
      </c>
      <c r="D10" s="30">
        <v>-469</v>
      </c>
      <c r="E10" s="31">
        <v>10.447761194029859</v>
      </c>
      <c r="F10" s="31"/>
    </row>
    <row r="11" spans="1:6">
      <c r="A11" s="27" t="s">
        <v>284</v>
      </c>
      <c r="B11" s="319">
        <v>3</v>
      </c>
      <c r="C11" s="274">
        <v>38</v>
      </c>
      <c r="D11" s="30">
        <v>39</v>
      </c>
      <c r="E11" s="31">
        <v>-2.5641025641025661</v>
      </c>
      <c r="F11" s="31"/>
    </row>
    <row r="12" spans="1:6" ht="12" customHeight="1">
      <c r="A12" s="41" t="s">
        <v>285</v>
      </c>
      <c r="B12" s="32">
        <v>-5</v>
      </c>
      <c r="C12" s="285">
        <v>-54</v>
      </c>
      <c r="D12" s="34">
        <v>-55</v>
      </c>
      <c r="E12" s="35">
        <v>-1.8181818181818188</v>
      </c>
      <c r="F12" s="35"/>
    </row>
    <row r="13" spans="1:6">
      <c r="A13" s="25" t="s">
        <v>226</v>
      </c>
      <c r="B13" s="28">
        <v>404</v>
      </c>
      <c r="C13" s="29">
        <v>4207</v>
      </c>
      <c r="D13" s="30">
        <v>3315</v>
      </c>
      <c r="E13" s="31">
        <v>26.907993966817489</v>
      </c>
      <c r="F13" s="31"/>
    </row>
    <row r="14" spans="1:6" ht="18" customHeight="1">
      <c r="A14" s="27" t="s">
        <v>279</v>
      </c>
      <c r="B14" s="319">
        <v>11</v>
      </c>
      <c r="C14" s="274">
        <v>107</v>
      </c>
      <c r="D14" s="30">
        <v>99</v>
      </c>
      <c r="E14" s="31">
        <v>8.0808080808080884</v>
      </c>
      <c r="F14" s="31"/>
    </row>
    <row r="15" spans="1:6">
      <c r="A15" s="79" t="s">
        <v>280</v>
      </c>
      <c r="B15" s="319">
        <v>-21</v>
      </c>
      <c r="C15" s="274">
        <v>-219</v>
      </c>
      <c r="D15" s="30">
        <v>-185</v>
      </c>
      <c r="E15" s="31">
        <v>18.378378378378368</v>
      </c>
      <c r="F15" s="31"/>
    </row>
    <row r="16" spans="1:6" ht="23.25" customHeight="1">
      <c r="A16" s="91" t="s">
        <v>87</v>
      </c>
      <c r="B16" s="319">
        <v>1</v>
      </c>
      <c r="C16" s="274">
        <v>13</v>
      </c>
      <c r="D16" s="30">
        <v>11</v>
      </c>
      <c r="E16" s="31">
        <v>18.181818181818187</v>
      </c>
      <c r="F16" s="31"/>
    </row>
    <row r="17" spans="1:25">
      <c r="A17" s="27" t="s">
        <v>281</v>
      </c>
      <c r="B17" s="28">
        <v>12</v>
      </c>
      <c r="C17" s="274">
        <v>128</v>
      </c>
      <c r="D17" s="30">
        <v>62</v>
      </c>
      <c r="E17" s="31">
        <v>106.45161290322579</v>
      </c>
      <c r="F17" s="31"/>
    </row>
    <row r="18" spans="1:25">
      <c r="A18" s="27" t="s">
        <v>282</v>
      </c>
      <c r="B18" s="28">
        <v>-31</v>
      </c>
      <c r="C18" s="274">
        <v>-321</v>
      </c>
      <c r="D18" s="30">
        <v>-88</v>
      </c>
      <c r="E18" s="31">
        <v>264.77272727272731</v>
      </c>
      <c r="F18" s="31"/>
    </row>
    <row r="19" spans="1:25" ht="15.75" customHeight="1">
      <c r="A19" s="478" t="s">
        <v>118</v>
      </c>
      <c r="B19" s="38">
        <v>-28</v>
      </c>
      <c r="C19" s="39">
        <v>-292</v>
      </c>
      <c r="D19" s="40">
        <v>-101</v>
      </c>
      <c r="E19" s="191">
        <v>189.1089108910891</v>
      </c>
      <c r="F19" s="191"/>
    </row>
    <row r="20" spans="1:25">
      <c r="A20" s="25" t="s">
        <v>113</v>
      </c>
      <c r="B20" s="28">
        <v>376</v>
      </c>
      <c r="C20" s="29">
        <v>3915</v>
      </c>
      <c r="D20" s="30">
        <v>3214</v>
      </c>
      <c r="E20" s="31">
        <v>21.810827629122585</v>
      </c>
      <c r="F20" s="31"/>
    </row>
    <row r="21" spans="1:25">
      <c r="A21" s="41" t="s">
        <v>116</v>
      </c>
      <c r="B21" s="32">
        <v>-84</v>
      </c>
      <c r="C21" s="285">
        <v>-879</v>
      </c>
      <c r="D21" s="34">
        <v>-847</v>
      </c>
      <c r="E21" s="35">
        <v>3.7780401416765086</v>
      </c>
      <c r="F21" s="35"/>
      <c r="G21" s="479"/>
      <c r="H21" s="479"/>
      <c r="I21" s="479"/>
      <c r="J21" s="479"/>
      <c r="K21" s="479"/>
      <c r="L21" s="479"/>
      <c r="M21" s="479"/>
      <c r="N21" s="479"/>
      <c r="O21" s="479"/>
      <c r="P21" s="479"/>
      <c r="Q21" s="479"/>
      <c r="R21" s="479"/>
    </row>
    <row r="22" spans="1:25">
      <c r="A22" s="176" t="s">
        <v>100</v>
      </c>
      <c r="B22" s="28">
        <v>292</v>
      </c>
      <c r="C22" s="29">
        <v>3036</v>
      </c>
      <c r="D22" s="30">
        <v>2367</v>
      </c>
      <c r="E22" s="31">
        <v>28.263624841571612</v>
      </c>
      <c r="F22" s="31"/>
      <c r="G22" s="479"/>
      <c r="H22" s="479"/>
      <c r="I22" s="479"/>
      <c r="J22" s="479"/>
      <c r="K22" s="479"/>
      <c r="L22" s="479"/>
      <c r="M22" s="479"/>
      <c r="N22" s="479"/>
      <c r="O22" s="479"/>
      <c r="P22" s="479"/>
      <c r="Q22" s="479"/>
      <c r="R22" s="479"/>
    </row>
    <row r="23" spans="1:25">
      <c r="A23" s="44"/>
      <c r="B23" s="45"/>
      <c r="C23" s="46"/>
      <c r="D23" s="30"/>
      <c r="E23" s="31"/>
      <c r="F23" s="47"/>
      <c r="G23" s="219"/>
      <c r="H23" s="219"/>
      <c r="I23" s="219"/>
      <c r="J23" s="219"/>
      <c r="K23" s="219"/>
      <c r="L23" s="219"/>
      <c r="M23" s="219"/>
      <c r="N23" s="219"/>
      <c r="O23" s="219"/>
      <c r="P23" s="199"/>
      <c r="Q23" s="219"/>
      <c r="R23" s="219"/>
      <c r="S23" s="219"/>
      <c r="T23" s="219"/>
      <c r="U23" s="219"/>
      <c r="V23" s="219"/>
      <c r="W23" s="219"/>
      <c r="X23" s="479"/>
      <c r="Y23" s="479"/>
    </row>
    <row r="24" spans="1:25">
      <c r="A24" s="179" t="s">
        <v>132</v>
      </c>
      <c r="B24" s="34"/>
      <c r="C24" s="33"/>
      <c r="D24" s="34"/>
      <c r="E24" s="35"/>
      <c r="F24" s="35"/>
      <c r="G24" s="479"/>
      <c r="H24" s="479"/>
      <c r="I24" s="479"/>
      <c r="J24" s="479"/>
      <c r="K24" s="479"/>
      <c r="L24" s="479"/>
      <c r="M24" s="479"/>
      <c r="N24" s="479"/>
      <c r="O24" s="479"/>
      <c r="P24" s="479"/>
      <c r="Q24" s="479"/>
      <c r="R24" s="479"/>
    </row>
    <row r="25" spans="1:25">
      <c r="A25" s="153" t="s">
        <v>172</v>
      </c>
      <c r="B25" s="30"/>
      <c r="C25" s="29"/>
      <c r="D25" s="30"/>
      <c r="E25" s="31"/>
      <c r="F25" s="31"/>
      <c r="G25" s="479"/>
      <c r="H25" s="479"/>
      <c r="I25" s="479"/>
      <c r="J25" s="479"/>
      <c r="K25" s="479"/>
      <c r="L25" s="479"/>
      <c r="M25" s="479"/>
      <c r="N25" s="479"/>
      <c r="O25" s="479"/>
      <c r="P25" s="479"/>
      <c r="Q25" s="479"/>
      <c r="R25" s="479"/>
    </row>
    <row r="26" spans="1:25">
      <c r="A26" s="43" t="s">
        <v>166</v>
      </c>
      <c r="B26" s="28">
        <v>83</v>
      </c>
      <c r="C26" s="181">
        <v>865</v>
      </c>
      <c r="D26" s="28">
        <v>971</v>
      </c>
      <c r="E26" s="28"/>
      <c r="F26" s="28"/>
      <c r="G26" s="479"/>
      <c r="H26" s="479"/>
      <c r="I26" s="479"/>
      <c r="J26" s="479"/>
      <c r="K26" s="479"/>
      <c r="L26" s="479"/>
      <c r="M26" s="479"/>
      <c r="N26" s="479"/>
      <c r="O26" s="479"/>
      <c r="P26" s="479"/>
      <c r="Q26" s="479"/>
      <c r="R26" s="479"/>
    </row>
    <row r="27" spans="1:25" ht="24">
      <c r="A27" s="268" t="s">
        <v>274</v>
      </c>
      <c r="B27" s="32">
        <v>2</v>
      </c>
      <c r="C27" s="85">
        <v>17</v>
      </c>
      <c r="D27" s="34">
        <v>38</v>
      </c>
      <c r="E27" s="34"/>
      <c r="F27" s="34"/>
      <c r="G27" s="479"/>
      <c r="H27" s="479"/>
      <c r="I27" s="479"/>
      <c r="J27" s="479"/>
      <c r="K27" s="479"/>
      <c r="L27" s="479"/>
      <c r="M27" s="479"/>
      <c r="N27" s="479"/>
      <c r="O27" s="479"/>
      <c r="P27" s="479"/>
      <c r="Q27" s="479"/>
      <c r="R27" s="479"/>
    </row>
    <row r="28" spans="1:25">
      <c r="A28" s="178"/>
      <c r="B28" s="28">
        <v>85</v>
      </c>
      <c r="C28" s="81">
        <v>882</v>
      </c>
      <c r="D28" s="82">
        <v>1009</v>
      </c>
      <c r="E28" s="30"/>
      <c r="F28" s="30"/>
      <c r="G28" s="479"/>
      <c r="H28" s="479"/>
      <c r="I28" s="479"/>
      <c r="J28" s="479"/>
      <c r="K28" s="479"/>
      <c r="L28" s="479"/>
      <c r="M28" s="479"/>
      <c r="N28" s="479"/>
      <c r="O28" s="479"/>
      <c r="P28" s="479"/>
      <c r="Q28" s="479"/>
      <c r="R28" s="479"/>
    </row>
    <row r="29" spans="1:25">
      <c r="A29" s="153" t="s">
        <v>180</v>
      </c>
      <c r="B29" s="28"/>
      <c r="C29" s="81"/>
      <c r="D29" s="30"/>
      <c r="E29" s="30"/>
      <c r="F29" s="30"/>
      <c r="G29" s="479"/>
      <c r="H29" s="479"/>
      <c r="I29" s="479"/>
      <c r="J29" s="479"/>
      <c r="K29" s="479"/>
      <c r="L29" s="479"/>
      <c r="M29" s="479"/>
      <c r="N29" s="479"/>
      <c r="O29" s="479"/>
      <c r="P29" s="479"/>
      <c r="Q29" s="479"/>
      <c r="R29" s="479"/>
    </row>
    <row r="30" spans="1:25" ht="25.5">
      <c r="A30" s="178" t="s">
        <v>311</v>
      </c>
      <c r="B30" s="28">
        <v>-106</v>
      </c>
      <c r="C30" s="81">
        <v>-1101</v>
      </c>
      <c r="D30" s="30">
        <v>-471</v>
      </c>
      <c r="E30" s="30"/>
      <c r="F30" s="30"/>
      <c r="G30" s="479"/>
      <c r="H30" s="479"/>
      <c r="I30" s="479"/>
      <c r="J30" s="479"/>
      <c r="K30" s="479"/>
      <c r="L30" s="479"/>
      <c r="M30" s="479"/>
      <c r="N30" s="479"/>
      <c r="O30" s="479"/>
      <c r="P30" s="479"/>
      <c r="Q30" s="479"/>
      <c r="R30" s="479"/>
    </row>
    <row r="31" spans="1:25" ht="24">
      <c r="A31" s="178" t="s">
        <v>320</v>
      </c>
      <c r="B31" s="28">
        <v>8</v>
      </c>
      <c r="C31" s="81">
        <v>82</v>
      </c>
      <c r="D31" s="30">
        <v>0</v>
      </c>
      <c r="E31" s="30"/>
      <c r="F31" s="30"/>
      <c r="G31" s="479"/>
      <c r="H31" s="479"/>
      <c r="I31" s="479"/>
      <c r="J31" s="479"/>
      <c r="K31" s="479"/>
      <c r="L31" s="479"/>
      <c r="M31" s="479"/>
      <c r="N31" s="479"/>
      <c r="O31" s="479"/>
      <c r="P31" s="479"/>
      <c r="Q31" s="479"/>
      <c r="R31" s="479"/>
    </row>
    <row r="32" spans="1:25" ht="24">
      <c r="A32" s="178" t="s">
        <v>181</v>
      </c>
      <c r="B32" s="32">
        <v>21</v>
      </c>
      <c r="C32" s="285">
        <v>225</v>
      </c>
      <c r="D32" s="30">
        <v>100</v>
      </c>
      <c r="E32" s="30"/>
      <c r="F32" s="30"/>
      <c r="G32" s="479"/>
      <c r="H32" s="479"/>
      <c r="I32" s="479"/>
      <c r="J32" s="479"/>
      <c r="K32" s="479"/>
      <c r="L32" s="479"/>
      <c r="M32" s="479"/>
      <c r="N32" s="479"/>
      <c r="O32" s="479"/>
      <c r="P32" s="479"/>
      <c r="Q32" s="479"/>
      <c r="R32" s="479"/>
    </row>
    <row r="33" spans="1:25">
      <c r="A33" s="269"/>
      <c r="B33" s="270">
        <v>-77</v>
      </c>
      <c r="C33" s="186">
        <v>-794</v>
      </c>
      <c r="D33" s="202">
        <v>-371</v>
      </c>
      <c r="E33" s="202"/>
      <c r="F33" s="202"/>
      <c r="G33" s="479"/>
      <c r="H33" s="479"/>
      <c r="I33" s="479"/>
      <c r="J33" s="479"/>
      <c r="K33" s="479"/>
      <c r="L33" s="479"/>
      <c r="M33" s="479"/>
      <c r="N33" s="479"/>
      <c r="O33" s="479"/>
      <c r="P33" s="479"/>
      <c r="Q33" s="479"/>
      <c r="R33" s="479"/>
    </row>
    <row r="34" spans="1:25">
      <c r="A34" s="180" t="s">
        <v>144</v>
      </c>
      <c r="B34" s="38">
        <v>8</v>
      </c>
      <c r="C34" s="39">
        <v>88</v>
      </c>
      <c r="D34" s="40">
        <v>638</v>
      </c>
      <c r="E34" s="40"/>
      <c r="F34" s="40"/>
      <c r="G34" s="479"/>
      <c r="H34" s="479"/>
      <c r="I34" s="479"/>
      <c r="J34" s="479"/>
      <c r="K34" s="479"/>
      <c r="L34" s="479"/>
      <c r="M34" s="479"/>
      <c r="N34" s="479"/>
      <c r="O34" s="479"/>
      <c r="P34" s="479"/>
      <c r="Q34" s="479"/>
      <c r="R34" s="479"/>
    </row>
    <row r="35" spans="1:25">
      <c r="A35" s="42" t="s">
        <v>134</v>
      </c>
      <c r="B35" s="28">
        <v>300</v>
      </c>
      <c r="C35" s="29">
        <v>3124</v>
      </c>
      <c r="D35" s="30">
        <v>3005</v>
      </c>
      <c r="E35" s="30"/>
      <c r="F35" s="30"/>
      <c r="G35" s="479"/>
      <c r="H35" s="479"/>
      <c r="I35" s="479"/>
      <c r="J35" s="479"/>
      <c r="K35" s="479"/>
      <c r="L35" s="479"/>
      <c r="M35" s="479"/>
      <c r="N35" s="479"/>
      <c r="O35" s="479"/>
      <c r="P35" s="479"/>
      <c r="Q35" s="479"/>
      <c r="R35" s="479"/>
    </row>
    <row r="36" spans="1:25">
      <c r="A36" s="3"/>
      <c r="B36" s="80"/>
      <c r="C36" s="81"/>
      <c r="D36" s="82"/>
      <c r="E36" s="83"/>
      <c r="F36" s="83"/>
      <c r="G36" s="479"/>
      <c r="H36" s="479"/>
      <c r="I36" s="479"/>
      <c r="J36" s="479"/>
      <c r="K36" s="479"/>
      <c r="L36" s="479"/>
      <c r="M36" s="479"/>
      <c r="N36" s="479"/>
      <c r="O36" s="479"/>
      <c r="P36" s="479"/>
      <c r="Q36" s="479"/>
      <c r="R36" s="479"/>
      <c r="S36" s="479"/>
    </row>
    <row r="37" spans="1:25">
      <c r="A37" s="43" t="s">
        <v>165</v>
      </c>
      <c r="B37" s="30"/>
      <c r="C37" s="29"/>
      <c r="D37" s="30"/>
      <c r="E37" s="31"/>
      <c r="F37" s="31"/>
      <c r="G37" s="479"/>
      <c r="H37" s="479"/>
      <c r="I37" s="479"/>
      <c r="J37" s="479"/>
      <c r="K37" s="479"/>
      <c r="L37" s="479"/>
      <c r="M37" s="479"/>
      <c r="N37" s="479"/>
      <c r="O37" s="479"/>
      <c r="P37" s="479"/>
      <c r="Q37" s="479"/>
      <c r="R37" s="479"/>
      <c r="S37" s="479"/>
    </row>
    <row r="38" spans="1:25">
      <c r="A38" s="44" t="s">
        <v>71</v>
      </c>
      <c r="B38" s="45">
        <v>292</v>
      </c>
      <c r="C38" s="46">
        <v>3035</v>
      </c>
      <c r="D38" s="45">
        <v>2367</v>
      </c>
      <c r="E38" s="45"/>
      <c r="F38" s="46"/>
      <c r="G38" s="479"/>
      <c r="H38" s="479"/>
      <c r="I38" s="479"/>
      <c r="J38" s="479"/>
      <c r="K38" s="479"/>
      <c r="L38" s="479"/>
      <c r="M38" s="479"/>
      <c r="N38" s="479"/>
      <c r="O38" s="479"/>
      <c r="P38" s="479"/>
      <c r="Q38" s="479"/>
      <c r="R38" s="479"/>
      <c r="S38" s="479"/>
    </row>
    <row r="39" spans="1:25">
      <c r="A39" s="44" t="s">
        <v>142</v>
      </c>
      <c r="B39" s="28">
        <v>0</v>
      </c>
      <c r="C39" s="181">
        <v>1</v>
      </c>
      <c r="D39" s="28">
        <v>0</v>
      </c>
      <c r="E39" s="182"/>
      <c r="F39" s="182"/>
      <c r="G39" s="479"/>
      <c r="H39" s="479"/>
      <c r="I39" s="479"/>
      <c r="J39" s="479"/>
      <c r="K39" s="479"/>
      <c r="L39" s="479"/>
      <c r="M39" s="479"/>
      <c r="N39" s="479"/>
      <c r="O39" s="479"/>
      <c r="P39" s="479"/>
      <c r="Q39" s="479"/>
      <c r="R39" s="479"/>
      <c r="S39" s="479"/>
    </row>
    <row r="40" spans="1:25" s="229" customFormat="1" ht="2.25" customHeight="1">
      <c r="A40" s="44"/>
      <c r="B40" s="45"/>
      <c r="C40" s="46"/>
      <c r="D40" s="30"/>
      <c r="E40" s="31"/>
      <c r="F40" s="47"/>
      <c r="G40" s="479"/>
      <c r="H40" s="479"/>
      <c r="I40" s="479"/>
      <c r="J40" s="479"/>
      <c r="K40" s="479"/>
      <c r="L40" s="479"/>
      <c r="M40" s="479"/>
      <c r="N40" s="479"/>
      <c r="O40" s="479"/>
      <c r="P40" s="479"/>
      <c r="Q40" s="479"/>
      <c r="R40" s="479"/>
      <c r="S40" s="479"/>
      <c r="T40" s="219"/>
      <c r="U40" s="219"/>
      <c r="V40" s="219"/>
      <c r="W40" s="219"/>
      <c r="X40" s="219"/>
      <c r="Y40" s="219"/>
    </row>
    <row r="41" spans="1:25">
      <c r="A41" s="79" t="s">
        <v>143</v>
      </c>
      <c r="B41" s="80"/>
      <c r="C41" s="81"/>
      <c r="D41" s="82"/>
      <c r="E41" s="83"/>
      <c r="F41" s="83"/>
      <c r="G41" s="479"/>
      <c r="H41" s="479"/>
      <c r="I41" s="479"/>
      <c r="J41" s="479"/>
      <c r="K41" s="479"/>
      <c r="L41" s="479"/>
      <c r="M41" s="479"/>
      <c r="N41" s="479"/>
      <c r="O41" s="479"/>
      <c r="P41" s="479"/>
      <c r="Q41" s="479"/>
      <c r="R41" s="479"/>
      <c r="S41" s="479"/>
    </row>
    <row r="42" spans="1:25">
      <c r="A42" s="97" t="s">
        <v>71</v>
      </c>
      <c r="B42" s="80">
        <v>300</v>
      </c>
      <c r="C42" s="98">
        <v>3124</v>
      </c>
      <c r="D42" s="80">
        <v>3005</v>
      </c>
      <c r="E42" s="83"/>
      <c r="F42" s="99"/>
      <c r="G42" s="479"/>
      <c r="H42" s="479"/>
      <c r="I42" s="479"/>
      <c r="J42" s="479"/>
      <c r="K42" s="479"/>
      <c r="L42" s="479"/>
      <c r="M42" s="479"/>
      <c r="N42" s="479"/>
      <c r="O42" s="479"/>
      <c r="P42" s="479"/>
      <c r="Q42" s="479"/>
      <c r="R42" s="479"/>
      <c r="S42" s="479"/>
    </row>
    <row r="43" spans="1:25">
      <c r="A43" s="44" t="s">
        <v>142</v>
      </c>
      <c r="B43" s="80">
        <v>0</v>
      </c>
      <c r="C43" s="98">
        <v>0</v>
      </c>
      <c r="D43" s="80">
        <v>0</v>
      </c>
      <c r="E43" s="99"/>
      <c r="F43" s="99"/>
      <c r="G43" s="479"/>
      <c r="H43" s="479"/>
      <c r="I43" s="479"/>
      <c r="J43" s="479"/>
      <c r="K43" s="479"/>
      <c r="L43" s="479"/>
      <c r="M43" s="479"/>
      <c r="N43" s="479"/>
      <c r="O43" s="479"/>
      <c r="P43" s="479"/>
      <c r="Q43" s="479"/>
      <c r="R43" s="479"/>
      <c r="S43" s="479"/>
    </row>
    <row r="44" spans="1:25" s="229" customFormat="1" ht="2.25" customHeight="1">
      <c r="A44" s="44"/>
      <c r="B44" s="45">
        <v>0</v>
      </c>
      <c r="C44" s="46">
        <v>0</v>
      </c>
      <c r="D44" s="30">
        <v>0</v>
      </c>
      <c r="E44" s="31"/>
      <c r="F44" s="47"/>
      <c r="G44" s="479"/>
      <c r="H44" s="479"/>
      <c r="I44" s="479"/>
      <c r="J44" s="479"/>
      <c r="K44" s="479"/>
      <c r="L44" s="479"/>
      <c r="M44" s="479"/>
      <c r="N44" s="479"/>
      <c r="O44" s="479"/>
      <c r="P44" s="479"/>
      <c r="Q44" s="479"/>
      <c r="R44" s="479"/>
      <c r="S44" s="479"/>
      <c r="T44" s="219"/>
      <c r="U44" s="219"/>
      <c r="V44" s="219"/>
      <c r="W44" s="219"/>
      <c r="X44" s="219"/>
      <c r="Y44" s="219"/>
    </row>
    <row r="45" spans="1:25">
      <c r="A45" s="97" t="s">
        <v>140</v>
      </c>
      <c r="B45" s="80">
        <v>292</v>
      </c>
      <c r="C45" s="98">
        <v>2513</v>
      </c>
      <c r="D45" s="80">
        <v>-2094</v>
      </c>
      <c r="E45" s="100"/>
      <c r="F45" s="100"/>
      <c r="G45" s="479"/>
      <c r="H45" s="479"/>
      <c r="I45" s="479"/>
      <c r="J45" s="479"/>
      <c r="K45" s="479"/>
      <c r="L45" s="479"/>
      <c r="M45" s="479"/>
      <c r="N45" s="479"/>
      <c r="O45" s="479"/>
      <c r="P45" s="479"/>
      <c r="Q45" s="479"/>
      <c r="R45" s="479"/>
      <c r="S45" s="479"/>
    </row>
    <row r="46" spans="1:25">
      <c r="A46" s="79" t="s">
        <v>44</v>
      </c>
      <c r="B46" s="264"/>
      <c r="C46" s="102">
        <v>11.656322730799069</v>
      </c>
      <c r="D46" s="103">
        <v>10.654025389683433</v>
      </c>
      <c r="E46" s="54"/>
      <c r="F46" s="54"/>
      <c r="G46" s="479"/>
      <c r="H46" s="479"/>
      <c r="I46" s="479"/>
      <c r="J46" s="479"/>
      <c r="K46" s="479"/>
      <c r="L46" s="479"/>
      <c r="M46" s="479"/>
      <c r="N46" s="479"/>
      <c r="O46" s="479"/>
      <c r="P46" s="479"/>
      <c r="Q46" s="479"/>
      <c r="R46" s="479"/>
      <c r="S46" s="479"/>
    </row>
    <row r="47" spans="1:25" ht="10.5" customHeight="1">
      <c r="A47" s="79"/>
      <c r="B47" s="264"/>
      <c r="C47" s="102"/>
      <c r="D47" s="103"/>
      <c r="E47" s="54"/>
      <c r="F47" s="54"/>
      <c r="G47" s="479"/>
      <c r="H47" s="479"/>
      <c r="I47" s="479"/>
      <c r="J47" s="479"/>
      <c r="K47" s="479"/>
      <c r="L47" s="479"/>
      <c r="M47" s="479"/>
      <c r="N47" s="479"/>
      <c r="O47" s="479"/>
      <c r="P47" s="479"/>
      <c r="Q47" s="479"/>
      <c r="R47" s="479"/>
      <c r="S47" s="479"/>
    </row>
    <row r="48" spans="1:25">
      <c r="A48" s="552" t="s">
        <v>328</v>
      </c>
      <c r="B48" s="552"/>
      <c r="C48" s="552"/>
      <c r="D48" s="552"/>
      <c r="E48" s="552"/>
      <c r="F48" s="552"/>
      <c r="G48" s="479"/>
      <c r="H48" s="479"/>
      <c r="I48" s="479"/>
      <c r="J48" s="479"/>
      <c r="K48" s="479"/>
      <c r="L48" s="479"/>
      <c r="M48" s="479"/>
      <c r="N48" s="479"/>
      <c r="O48" s="479"/>
      <c r="P48" s="479"/>
      <c r="Q48" s="479"/>
      <c r="R48" s="479"/>
      <c r="S48" s="479"/>
    </row>
    <row r="49" spans="1:19">
      <c r="A49" s="550" t="s">
        <v>327</v>
      </c>
      <c r="B49" s="551"/>
      <c r="C49" s="551"/>
      <c r="D49" s="551"/>
      <c r="E49" s="551"/>
      <c r="F49" s="551"/>
      <c r="G49" s="479"/>
      <c r="H49" s="479"/>
      <c r="I49" s="479"/>
      <c r="J49" s="479"/>
      <c r="K49" s="479"/>
      <c r="L49" s="479"/>
      <c r="M49" s="479"/>
      <c r="N49" s="479"/>
      <c r="O49" s="479"/>
      <c r="P49" s="479"/>
      <c r="Q49" s="479"/>
      <c r="R49" s="479"/>
      <c r="S49" s="479"/>
    </row>
  </sheetData>
  <mergeCells count="5">
    <mergeCell ref="A48:F48"/>
    <mergeCell ref="A49:F49"/>
    <mergeCell ref="A3:A4"/>
    <mergeCell ref="B3:D3"/>
    <mergeCell ref="E3:E4"/>
  </mergeCells>
  <conditionalFormatting sqref="E13">
    <cfRule type="cellIs" dxfId="11" priority="19" stopIfTrue="1" operator="notBetween">
      <formula>-100</formula>
      <formula>300</formula>
    </cfRule>
  </conditionalFormatting>
  <conditionalFormatting sqref="E21:E22">
    <cfRule type="cellIs" dxfId="10" priority="15" stopIfTrue="1" operator="notBetween">
      <formula>-100</formula>
      <formula>300</formula>
    </cfRule>
  </conditionalFormatting>
  <conditionalFormatting sqref="E18">
    <cfRule type="cellIs" dxfId="9" priority="17" stopIfTrue="1" operator="notBetween">
      <formula>-100</formula>
      <formula>300</formula>
    </cfRule>
  </conditionalFormatting>
  <conditionalFormatting sqref="E19">
    <cfRule type="cellIs" dxfId="8" priority="16" stopIfTrue="1" operator="notBetween">
      <formula>-100</formula>
      <formula>300</formula>
    </cfRule>
  </conditionalFormatting>
  <conditionalFormatting sqref="E17">
    <cfRule type="cellIs" dxfId="7" priority="18" stopIfTrue="1" operator="notBetween">
      <formula>-100</formula>
      <formula>300</formula>
    </cfRule>
  </conditionalFormatting>
  <conditionalFormatting sqref="E5:E7">
    <cfRule type="cellIs" dxfId="6" priority="14" stopIfTrue="1" operator="notBetween">
      <formula>-100</formula>
      <formula>300</formula>
    </cfRule>
  </conditionalFormatting>
  <conditionalFormatting sqref="E8:E11">
    <cfRule type="cellIs" dxfId="5" priority="13" stopIfTrue="1" operator="notBetween">
      <formula>-100</formula>
      <formula>300</formula>
    </cfRule>
  </conditionalFormatting>
  <conditionalFormatting sqref="E14">
    <cfRule type="cellIs" dxfId="4" priority="11" stopIfTrue="1" operator="notBetween">
      <formula>-100</formula>
      <formula>300</formula>
    </cfRule>
  </conditionalFormatting>
  <conditionalFormatting sqref="E15">
    <cfRule type="cellIs" dxfId="3" priority="10" stopIfTrue="1" operator="notBetween">
      <formula>-100</formula>
      <formula>300</formula>
    </cfRule>
  </conditionalFormatting>
  <conditionalFormatting sqref="E16">
    <cfRule type="cellIs" dxfId="2" priority="9" stopIfTrue="1" operator="notBetween">
      <formula>-100</formula>
      <formula>300</formula>
    </cfRule>
  </conditionalFormatting>
  <conditionalFormatting sqref="E20">
    <cfRule type="cellIs" dxfId="1" priority="8" stopIfTrue="1" operator="notBetween">
      <formula>-100</formula>
      <formula>300</formula>
    </cfRule>
  </conditionalFormatting>
  <conditionalFormatting sqref="E12">
    <cfRule type="cellIs" dxfId="0" priority="1" stopIfTrue="1" operator="notBetween">
      <formula>-100</formula>
      <formula>300</formula>
    </cfRule>
  </conditionalFormatting>
  <pageMargins left="0.70866141732283472" right="0.70866141732283472" top="0.74803149606299213" bottom="0.74803149606299213" header="0.31496062992125984" footer="0.31496062992125984"/>
  <pageSetup paperSize="9" scale="88" orientation="portrait" r:id="rId1"/>
  <headerFooter>
    <oddFooter>&amp;R&amp;G</oddFooter>
  </headerFooter>
  <customProperties>
    <customPr name="SheetOptions"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J50"/>
  <sheetViews>
    <sheetView zoomScaleNormal="100" zoomScaleSheetLayoutView="100" workbookViewId="0"/>
  </sheetViews>
  <sheetFormatPr defaultColWidth="9.28515625" defaultRowHeight="12.75"/>
  <cols>
    <col min="1" max="1" width="39.7109375" style="134" customWidth="1"/>
    <col min="2" max="5" width="7.7109375" style="134" customWidth="1"/>
    <col min="6" max="6" width="1.7109375" style="105" customWidth="1"/>
    <col min="7" max="9" width="9.28515625" style="203"/>
    <col min="10" max="10" width="14" style="203" customWidth="1"/>
    <col min="11" max="16384" width="9.28515625" style="203"/>
  </cols>
  <sheetData>
    <row r="1" spans="1:8" ht="21" customHeight="1">
      <c r="A1" s="338" t="s">
        <v>96</v>
      </c>
      <c r="B1" s="346"/>
      <c r="C1" s="346"/>
      <c r="D1" s="346"/>
      <c r="E1" s="346"/>
      <c r="F1" s="346"/>
    </row>
    <row r="2" spans="1:8" ht="12" customHeight="1">
      <c r="A2" s="550" t="s">
        <v>200</v>
      </c>
      <c r="B2" s="566" t="s">
        <v>58</v>
      </c>
      <c r="C2" s="566"/>
      <c r="D2" s="566"/>
      <c r="E2" s="556" t="s">
        <v>60</v>
      </c>
      <c r="F2" s="208"/>
    </row>
    <row r="3" spans="1:8" ht="15" customHeight="1">
      <c r="A3" s="565"/>
      <c r="B3" s="111" t="s">
        <v>80</v>
      </c>
      <c r="C3" s="236">
        <v>2019</v>
      </c>
      <c r="D3" s="237">
        <v>2018</v>
      </c>
      <c r="E3" s="563"/>
      <c r="F3" s="158"/>
    </row>
    <row r="4" spans="1:8" ht="18" customHeight="1">
      <c r="A4" s="135" t="s">
        <v>86</v>
      </c>
      <c r="B4" s="115"/>
      <c r="C4" s="77"/>
      <c r="D4" s="113"/>
      <c r="E4" s="77"/>
      <c r="F4" s="132"/>
      <c r="G4" s="198"/>
      <c r="H4" s="198"/>
    </row>
    <row r="5" spans="1:8" ht="12.75" customHeight="1">
      <c r="A5" s="108" t="s">
        <v>13</v>
      </c>
      <c r="B5" s="80">
        <v>2242</v>
      </c>
      <c r="C5" s="81">
        <v>23325</v>
      </c>
      <c r="D5" s="82">
        <v>19112</v>
      </c>
      <c r="E5" s="82">
        <v>22.043742151527844</v>
      </c>
      <c r="F5" s="82"/>
      <c r="G5" s="198"/>
      <c r="H5" s="198"/>
    </row>
    <row r="6" spans="1:8" ht="12.75" customHeight="1">
      <c r="A6" s="116" t="s">
        <v>84</v>
      </c>
      <c r="B6" s="80">
        <v>179</v>
      </c>
      <c r="C6" s="81">
        <v>1858</v>
      </c>
      <c r="D6" s="82">
        <v>2576</v>
      </c>
      <c r="E6" s="82">
        <v>-27.872670807453414</v>
      </c>
      <c r="F6" s="82"/>
      <c r="G6" s="198"/>
      <c r="H6" s="198"/>
    </row>
    <row r="7" spans="1:8" ht="12.75" customHeight="1">
      <c r="A7" s="108" t="s">
        <v>1</v>
      </c>
      <c r="B7" s="80">
        <v>54</v>
      </c>
      <c r="C7" s="81">
        <v>566</v>
      </c>
      <c r="D7" s="82">
        <v>569</v>
      </c>
      <c r="E7" s="82">
        <v>-0.52724077328646368</v>
      </c>
      <c r="F7" s="82"/>
      <c r="G7" s="198"/>
      <c r="H7" s="198"/>
    </row>
    <row r="8" spans="1:8" ht="12.75" customHeight="1">
      <c r="A8" s="108" t="s">
        <v>141</v>
      </c>
      <c r="B8" s="80">
        <v>689</v>
      </c>
      <c r="C8" s="81">
        <v>7166</v>
      </c>
      <c r="D8" s="82">
        <v>6500</v>
      </c>
      <c r="E8" s="82">
        <v>10.246153846153838</v>
      </c>
      <c r="F8" s="82"/>
      <c r="G8" s="198"/>
      <c r="H8" s="198"/>
    </row>
    <row r="9" spans="1:8" ht="12.75" customHeight="1">
      <c r="A9" s="108" t="s">
        <v>81</v>
      </c>
      <c r="B9" s="80">
        <v>203</v>
      </c>
      <c r="C9" s="81">
        <v>2111</v>
      </c>
      <c r="D9" s="82">
        <v>1896</v>
      </c>
      <c r="E9" s="82">
        <v>11.339662447257393</v>
      </c>
      <c r="F9" s="82"/>
      <c r="G9" s="198"/>
      <c r="H9" s="198"/>
    </row>
    <row r="10" spans="1:8" ht="12.75" customHeight="1">
      <c r="A10" s="76" t="s">
        <v>82</v>
      </c>
      <c r="B10" s="84">
        <v>114</v>
      </c>
      <c r="C10" s="85">
        <v>1181</v>
      </c>
      <c r="D10" s="86">
        <v>1089</v>
      </c>
      <c r="E10" s="86">
        <v>8.448117539026633</v>
      </c>
      <c r="F10" s="82"/>
      <c r="G10" s="198"/>
      <c r="H10" s="198"/>
    </row>
    <row r="11" spans="1:8" ht="12.75" customHeight="1">
      <c r="A11" s="108" t="s">
        <v>89</v>
      </c>
      <c r="B11" s="80">
        <v>3481</v>
      </c>
      <c r="C11" s="81">
        <v>36207</v>
      </c>
      <c r="D11" s="82">
        <v>31742</v>
      </c>
      <c r="E11" s="118">
        <v>14.066536450129163</v>
      </c>
      <c r="F11" s="118"/>
      <c r="G11" s="198"/>
      <c r="H11" s="198"/>
    </row>
    <row r="12" spans="1:8" ht="15" customHeight="1">
      <c r="A12" s="96" t="s">
        <v>186</v>
      </c>
      <c r="B12" s="84">
        <v>-121</v>
      </c>
      <c r="C12" s="85">
        <v>-1259</v>
      </c>
      <c r="D12" s="86">
        <v>-1517</v>
      </c>
      <c r="E12" s="86">
        <v>-17.007251153592616</v>
      </c>
      <c r="F12" s="82"/>
      <c r="G12" s="198"/>
      <c r="H12" s="198"/>
    </row>
    <row r="13" spans="1:8" ht="12.75" customHeight="1">
      <c r="A13" s="108" t="s">
        <v>86</v>
      </c>
      <c r="B13" s="80">
        <v>3360</v>
      </c>
      <c r="C13" s="81">
        <v>34948</v>
      </c>
      <c r="D13" s="82">
        <v>30225</v>
      </c>
      <c r="E13" s="118">
        <v>15.626137303556664</v>
      </c>
      <c r="F13" s="118"/>
      <c r="G13" s="198"/>
      <c r="H13" s="198"/>
    </row>
    <row r="14" spans="1:8" ht="12" customHeight="1">
      <c r="A14" s="90"/>
      <c r="B14" s="123"/>
      <c r="C14" s="90"/>
      <c r="D14" s="90"/>
      <c r="E14" s="90"/>
      <c r="F14" s="90"/>
      <c r="G14" s="198"/>
      <c r="H14" s="198"/>
    </row>
    <row r="15" spans="1:8" ht="18" customHeight="1">
      <c r="A15" s="136" t="s">
        <v>187</v>
      </c>
      <c r="B15" s="124"/>
      <c r="C15" s="86"/>
      <c r="D15" s="77"/>
      <c r="E15" s="77"/>
      <c r="F15" s="132"/>
      <c r="G15" s="198"/>
      <c r="H15" s="198"/>
    </row>
    <row r="16" spans="1:8" ht="12.75" customHeight="1">
      <c r="A16" s="128" t="s">
        <v>150</v>
      </c>
      <c r="B16" s="110">
        <v>2387</v>
      </c>
      <c r="C16" s="81">
        <v>24843</v>
      </c>
      <c r="D16" s="82">
        <v>19700</v>
      </c>
      <c r="E16" s="118">
        <v>26.106598984771566</v>
      </c>
      <c r="F16" s="118"/>
      <c r="G16" s="198"/>
      <c r="H16" s="198"/>
    </row>
    <row r="17" spans="1:8" ht="12.75" customHeight="1">
      <c r="A17" s="79" t="s">
        <v>151</v>
      </c>
      <c r="B17" s="110">
        <v>110</v>
      </c>
      <c r="C17" s="81">
        <v>1139</v>
      </c>
      <c r="D17" s="82">
        <v>1490</v>
      </c>
      <c r="E17" s="118">
        <v>-23.55704697986577</v>
      </c>
      <c r="F17" s="118"/>
      <c r="G17" s="198"/>
      <c r="H17" s="198"/>
    </row>
    <row r="18" spans="1:8" ht="12.75" customHeight="1">
      <c r="A18" s="79" t="s">
        <v>188</v>
      </c>
      <c r="B18" s="110">
        <v>367</v>
      </c>
      <c r="C18" s="81">
        <v>3813</v>
      </c>
      <c r="D18" s="82">
        <v>3468</v>
      </c>
      <c r="E18" s="118">
        <v>9.9480968858131504</v>
      </c>
      <c r="F18" s="118"/>
    </row>
    <row r="19" spans="1:8" ht="12.75" customHeight="1">
      <c r="A19" s="79" t="s">
        <v>10</v>
      </c>
      <c r="B19" s="110">
        <v>297</v>
      </c>
      <c r="C19" s="81">
        <v>3085</v>
      </c>
      <c r="D19" s="82">
        <v>3483</v>
      </c>
      <c r="E19" s="118">
        <v>-11.42693080677577</v>
      </c>
      <c r="F19" s="118"/>
    </row>
    <row r="20" spans="1:8" ht="12.75" customHeight="1">
      <c r="A20" s="96" t="s">
        <v>159</v>
      </c>
      <c r="B20" s="127">
        <v>199</v>
      </c>
      <c r="C20" s="85">
        <v>2068</v>
      </c>
      <c r="D20" s="86">
        <v>2084</v>
      </c>
      <c r="E20" s="121">
        <v>-0.76775431861804133</v>
      </c>
      <c r="F20" s="118"/>
    </row>
    <row r="21" spans="1:8" ht="12.75" customHeight="1">
      <c r="A21" s="108" t="s">
        <v>86</v>
      </c>
      <c r="B21" s="80">
        <v>3360</v>
      </c>
      <c r="C21" s="81">
        <v>34948</v>
      </c>
      <c r="D21" s="82">
        <v>30225</v>
      </c>
      <c r="E21" s="118">
        <v>15.626137303556664</v>
      </c>
      <c r="F21" s="118"/>
    </row>
    <row r="22" spans="1:8" ht="12" customHeight="1">
      <c r="A22" s="79"/>
      <c r="B22" s="123"/>
      <c r="C22" s="90"/>
      <c r="D22" s="90"/>
      <c r="E22" s="90"/>
      <c r="F22" s="90"/>
    </row>
    <row r="23" spans="1:8" ht="12" customHeight="1">
      <c r="A23" s="90"/>
      <c r="B23" s="150"/>
      <c r="C23" s="128"/>
      <c r="D23" s="128"/>
      <c r="E23" s="128"/>
      <c r="F23" s="79"/>
    </row>
    <row r="24" spans="1:8" ht="18" customHeight="1">
      <c r="A24" s="136" t="s">
        <v>30</v>
      </c>
      <c r="B24" s="124"/>
      <c r="C24" s="114"/>
      <c r="D24" s="114"/>
      <c r="E24" s="114"/>
      <c r="F24" s="133"/>
      <c r="G24" s="198"/>
      <c r="H24" s="198"/>
    </row>
    <row r="25" spans="1:8" ht="12.75" customHeight="1">
      <c r="A25" s="79" t="s">
        <v>13</v>
      </c>
      <c r="B25" s="104"/>
      <c r="C25" s="117">
        <v>22186</v>
      </c>
      <c r="D25" s="101">
        <v>20567</v>
      </c>
      <c r="E25" s="101">
        <v>7.8718335197160538</v>
      </c>
      <c r="F25" s="101"/>
      <c r="G25" s="198"/>
      <c r="H25" s="198"/>
    </row>
    <row r="26" spans="1:8" ht="12.75" customHeight="1">
      <c r="A26" s="79" t="s">
        <v>84</v>
      </c>
      <c r="B26" s="104"/>
      <c r="C26" s="117">
        <v>1390</v>
      </c>
      <c r="D26" s="101">
        <v>2073</v>
      </c>
      <c r="E26" s="101">
        <v>-32.947419199228165</v>
      </c>
      <c r="F26" s="101"/>
      <c r="G26" s="198"/>
      <c r="H26" s="198"/>
    </row>
    <row r="27" spans="1:8" ht="12.75" customHeight="1">
      <c r="A27" s="79" t="s">
        <v>1</v>
      </c>
      <c r="B27" s="104"/>
      <c r="C27" s="117">
        <v>2571</v>
      </c>
      <c r="D27" s="101">
        <v>2737</v>
      </c>
      <c r="E27" s="101">
        <v>-6.065034709535988</v>
      </c>
      <c r="F27" s="101"/>
      <c r="G27" s="198"/>
      <c r="H27" s="198"/>
    </row>
    <row r="28" spans="1:8" ht="12" customHeight="1">
      <c r="A28" s="79"/>
      <c r="B28" s="104"/>
      <c r="C28" s="117"/>
      <c r="D28" s="101"/>
      <c r="E28" s="101"/>
      <c r="F28" s="101"/>
      <c r="G28" s="198"/>
      <c r="H28" s="198"/>
    </row>
    <row r="29" spans="1:8" ht="12" customHeight="1">
      <c r="A29" s="564" t="s">
        <v>152</v>
      </c>
      <c r="B29" s="564"/>
      <c r="C29" s="564"/>
      <c r="D29" s="564"/>
      <c r="E29" s="564"/>
      <c r="F29" s="207"/>
      <c r="G29" s="198"/>
      <c r="H29" s="198"/>
    </row>
    <row r="30" spans="1:8" ht="12" customHeight="1">
      <c r="A30" s="564" t="s">
        <v>153</v>
      </c>
      <c r="B30" s="564"/>
      <c r="C30" s="564"/>
      <c r="D30" s="564"/>
      <c r="E30" s="564"/>
      <c r="F30" s="173"/>
      <c r="H30" s="198"/>
    </row>
    <row r="31" spans="1:8" ht="12" customHeight="1">
      <c r="A31" s="206" t="s">
        <v>68</v>
      </c>
      <c r="B31" s="206"/>
      <c r="C31" s="206"/>
      <c r="D31" s="206"/>
      <c r="E31" s="206"/>
    </row>
    <row r="32" spans="1:8" ht="12" customHeight="1">
      <c r="A32" s="144" t="s">
        <v>163</v>
      </c>
      <c r="B32" s="156"/>
    </row>
    <row r="33" spans="1:10" ht="12" customHeight="1"/>
    <row r="34" spans="1:10" ht="12" customHeight="1">
      <c r="A34" s="128"/>
    </row>
    <row r="38" spans="1:10">
      <c r="J38" s="506"/>
    </row>
    <row r="39" spans="1:10" ht="13.5" customHeight="1">
      <c r="J39" s="506"/>
    </row>
    <row r="40" spans="1:10" ht="12.75" customHeight="1">
      <c r="J40" s="506"/>
    </row>
    <row r="41" spans="1:10">
      <c r="J41" s="506"/>
    </row>
    <row r="42" spans="1:10">
      <c r="J42" s="506"/>
    </row>
    <row r="46" spans="1:10">
      <c r="E46" s="156"/>
    </row>
    <row r="47" spans="1:10">
      <c r="E47" s="156"/>
    </row>
    <row r="49" ht="13.5" customHeight="1"/>
    <row r="50" ht="21" customHeight="1"/>
  </sheetData>
  <mergeCells count="5">
    <mergeCell ref="A30:E30"/>
    <mergeCell ref="A2:A3"/>
    <mergeCell ref="B2:D2"/>
    <mergeCell ref="E2:E3"/>
    <mergeCell ref="A29:E29"/>
  </mergeCells>
  <phoneticPr fontId="16" type="noConversion"/>
  <pageMargins left="0.82677165354330717" right="0.39370078740157483" top="1.1811023622047245" bottom="1.1811023622047245" header="0.31496062992125984" footer="0.35433070866141736"/>
  <pageSetup paperSize="9" scale="94" orientation="portrait" r:id="rId1"/>
  <headerFooter alignWithMargins="0">
    <oddFooter>&amp;R&amp;G</oddFooter>
  </headerFooter>
  <customProperties>
    <customPr name="SheetOptions"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L49"/>
  <sheetViews>
    <sheetView zoomScaleNormal="100" zoomScaleSheetLayoutView="100" workbookViewId="0"/>
  </sheetViews>
  <sheetFormatPr defaultColWidth="9.28515625" defaultRowHeight="12.75"/>
  <cols>
    <col min="1" max="1" width="37.85546875" style="105" customWidth="1"/>
    <col min="2" max="2" width="7.7109375" style="129" customWidth="1"/>
    <col min="3" max="3" width="7.7109375" style="108" customWidth="1"/>
    <col min="4" max="4" width="3.140625" style="131" customWidth="1"/>
    <col min="5" max="5" width="7.7109375" style="108" customWidth="1"/>
    <col min="6" max="6" width="7.7109375" style="131" customWidth="1"/>
    <col min="7" max="16384" width="9.28515625" style="203"/>
  </cols>
  <sheetData>
    <row r="1" spans="1:6" ht="21" customHeight="1">
      <c r="A1" s="341" t="s">
        <v>248</v>
      </c>
      <c r="B1" s="342"/>
      <c r="C1" s="343"/>
      <c r="D1" s="343"/>
      <c r="E1" s="345"/>
      <c r="F1" s="272"/>
    </row>
    <row r="2" spans="1:6" ht="12" customHeight="1">
      <c r="A2" s="568" t="s">
        <v>45</v>
      </c>
      <c r="B2" s="512"/>
      <c r="C2" s="512">
        <v>2019</v>
      </c>
      <c r="D2" s="210"/>
      <c r="E2" s="567">
        <v>2018</v>
      </c>
      <c r="F2" s="567"/>
    </row>
    <row r="3" spans="1:6" ht="15" customHeight="1">
      <c r="A3" s="569"/>
      <c r="B3" s="143" t="s">
        <v>80</v>
      </c>
      <c r="C3" s="284" t="s">
        <v>322</v>
      </c>
      <c r="D3" s="133"/>
      <c r="E3" s="283" t="s">
        <v>51</v>
      </c>
      <c r="F3" s="146" t="s">
        <v>322</v>
      </c>
    </row>
    <row r="4" spans="1:6" ht="18" customHeight="1">
      <c r="A4" s="90" t="s">
        <v>90</v>
      </c>
      <c r="B4" s="122"/>
      <c r="C4" s="101"/>
      <c r="D4" s="101"/>
      <c r="E4" s="101"/>
      <c r="F4" s="101"/>
    </row>
    <row r="5" spans="1:6" ht="12.75" customHeight="1">
      <c r="A5" s="141" t="s">
        <v>72</v>
      </c>
      <c r="B5" s="122"/>
      <c r="C5" s="101"/>
      <c r="D5" s="101"/>
      <c r="E5" s="101"/>
      <c r="F5" s="101"/>
    </row>
    <row r="6" spans="1:6" s="241" customFormat="1" ht="12.75" customHeight="1">
      <c r="A6" s="91" t="s">
        <v>28</v>
      </c>
      <c r="B6" s="165">
        <v>1071</v>
      </c>
      <c r="C6" s="166">
        <v>11140</v>
      </c>
      <c r="D6" s="167"/>
      <c r="E6" s="167">
        <v>10761</v>
      </c>
      <c r="F6" s="167">
        <v>9648</v>
      </c>
    </row>
    <row r="7" spans="1:6" s="241" customFormat="1" ht="12.75" customHeight="1">
      <c r="A7" s="91" t="s">
        <v>5</v>
      </c>
      <c r="B7" s="165">
        <v>3086</v>
      </c>
      <c r="C7" s="166">
        <v>32095</v>
      </c>
      <c r="D7" s="167"/>
      <c r="E7" s="167">
        <v>31486</v>
      </c>
      <c r="F7" s="167">
        <v>30476</v>
      </c>
    </row>
    <row r="8" spans="1:6" s="509" customFormat="1" ht="12.75" customHeight="1">
      <c r="A8" s="91" t="s">
        <v>323</v>
      </c>
      <c r="B8" s="165">
        <v>436</v>
      </c>
      <c r="C8" s="166">
        <v>4534</v>
      </c>
      <c r="D8" s="167"/>
      <c r="E8" s="167">
        <v>0</v>
      </c>
      <c r="F8" s="167">
        <v>0</v>
      </c>
    </row>
    <row r="9" spans="1:6" ht="12.75" customHeight="1">
      <c r="A9" s="109" t="s">
        <v>2</v>
      </c>
      <c r="B9" s="122">
        <v>2819</v>
      </c>
      <c r="C9" s="117">
        <v>29324</v>
      </c>
      <c r="D9" s="101"/>
      <c r="E9" s="101">
        <v>28273</v>
      </c>
      <c r="F9" s="101">
        <v>26658</v>
      </c>
    </row>
    <row r="10" spans="1:6" ht="12.75" customHeight="1">
      <c r="A10" s="109" t="s">
        <v>6</v>
      </c>
      <c r="B10" s="122">
        <v>95</v>
      </c>
      <c r="C10" s="117">
        <v>988</v>
      </c>
      <c r="D10" s="101"/>
      <c r="E10" s="101">
        <v>823</v>
      </c>
      <c r="F10" s="101">
        <v>747</v>
      </c>
    </row>
    <row r="11" spans="1:6" ht="12.75" customHeight="1">
      <c r="A11" s="109" t="s">
        <v>8</v>
      </c>
      <c r="B11" s="122">
        <v>4364</v>
      </c>
      <c r="C11" s="117">
        <v>45397</v>
      </c>
      <c r="D11" s="101"/>
      <c r="E11" s="101">
        <v>43251</v>
      </c>
      <c r="F11" s="101">
        <v>40612</v>
      </c>
    </row>
    <row r="12" spans="1:6" ht="13.5">
      <c r="A12" s="109" t="s">
        <v>195</v>
      </c>
      <c r="B12" s="122">
        <v>686</v>
      </c>
      <c r="C12" s="117">
        <v>7136</v>
      </c>
      <c r="D12" s="101"/>
      <c r="E12" s="101">
        <v>6921</v>
      </c>
      <c r="F12" s="101">
        <v>6248</v>
      </c>
    </row>
    <row r="13" spans="1:6" ht="12.75" customHeight="1">
      <c r="A13" s="141" t="s">
        <v>73</v>
      </c>
      <c r="B13" s="122"/>
      <c r="C13" s="117"/>
      <c r="D13" s="101"/>
      <c r="E13" s="101"/>
      <c r="F13" s="101"/>
    </row>
    <row r="14" spans="1:6" ht="12.75" customHeight="1">
      <c r="A14" s="109" t="s">
        <v>7</v>
      </c>
      <c r="B14" s="122">
        <v>2754</v>
      </c>
      <c r="C14" s="117">
        <v>28646</v>
      </c>
      <c r="D14" s="101"/>
      <c r="E14" s="101">
        <v>25804</v>
      </c>
      <c r="F14" s="101">
        <v>25439</v>
      </c>
    </row>
    <row r="15" spans="1:6" ht="12.75" customHeight="1">
      <c r="A15" s="109" t="s">
        <v>8</v>
      </c>
      <c r="B15" s="122">
        <v>2926</v>
      </c>
      <c r="C15" s="117">
        <v>30435</v>
      </c>
      <c r="D15" s="101"/>
      <c r="E15" s="101">
        <v>27797</v>
      </c>
      <c r="F15" s="101">
        <v>24623</v>
      </c>
    </row>
    <row r="16" spans="1:6" ht="13.5">
      <c r="A16" s="109" t="s">
        <v>191</v>
      </c>
      <c r="B16" s="122">
        <v>1754</v>
      </c>
      <c r="C16" s="117">
        <v>18246</v>
      </c>
      <c r="D16" s="101"/>
      <c r="E16" s="101">
        <v>17000</v>
      </c>
      <c r="F16" s="101">
        <v>16337</v>
      </c>
    </row>
    <row r="17" spans="1:6" ht="12.75" customHeight="1">
      <c r="A17" s="109" t="s">
        <v>74</v>
      </c>
      <c r="B17" s="122">
        <v>161</v>
      </c>
      <c r="C17" s="117">
        <v>1674</v>
      </c>
      <c r="D17" s="101"/>
      <c r="E17" s="101">
        <v>1612</v>
      </c>
      <c r="F17" s="101">
        <v>742</v>
      </c>
    </row>
    <row r="18" spans="1:6" ht="12.75" customHeight="1">
      <c r="A18" s="209" t="s">
        <v>78</v>
      </c>
      <c r="B18" s="140">
        <v>784</v>
      </c>
      <c r="C18" s="119">
        <v>8153</v>
      </c>
      <c r="D18" s="101"/>
      <c r="E18" s="120">
        <v>7222</v>
      </c>
      <c r="F18" s="120">
        <v>6478</v>
      </c>
    </row>
    <row r="19" spans="1:6" ht="12.75" customHeight="1">
      <c r="A19" s="141" t="s">
        <v>3</v>
      </c>
      <c r="B19" s="122">
        <v>20936</v>
      </c>
      <c r="C19" s="117">
        <v>217768</v>
      </c>
      <c r="D19" s="101"/>
      <c r="E19" s="101">
        <v>200950</v>
      </c>
      <c r="F19" s="101">
        <v>188008</v>
      </c>
    </row>
    <row r="20" spans="1:6" ht="18" customHeight="1">
      <c r="A20" s="141" t="s">
        <v>91</v>
      </c>
      <c r="B20" s="122"/>
      <c r="C20" s="117"/>
      <c r="D20" s="101"/>
      <c r="E20" s="101"/>
      <c r="F20" s="101"/>
    </row>
    <row r="21" spans="1:6" ht="12.75" customHeight="1">
      <c r="A21" s="141" t="s">
        <v>4</v>
      </c>
      <c r="B21" s="122"/>
      <c r="C21" s="117"/>
      <c r="D21" s="101"/>
      <c r="E21" s="101"/>
      <c r="F21" s="101"/>
    </row>
    <row r="22" spans="1:6" ht="12.75" customHeight="1">
      <c r="A22" s="109" t="s">
        <v>71</v>
      </c>
      <c r="B22" s="122">
        <v>5057</v>
      </c>
      <c r="C22" s="117">
        <v>52601</v>
      </c>
      <c r="D22" s="101"/>
      <c r="E22" s="101">
        <v>54345</v>
      </c>
      <c r="F22" s="101">
        <v>52759</v>
      </c>
    </row>
    <row r="23" spans="1:6" ht="12.75" customHeight="1">
      <c r="A23" s="315" t="s">
        <v>142</v>
      </c>
      <c r="B23" s="140">
        <v>1</v>
      </c>
      <c r="C23" s="119">
        <v>15</v>
      </c>
      <c r="D23" s="101"/>
      <c r="E23" s="120">
        <v>14</v>
      </c>
      <c r="F23" s="120">
        <v>15</v>
      </c>
    </row>
    <row r="24" spans="1:6" ht="12.75" customHeight="1">
      <c r="A24" s="141" t="s">
        <v>101</v>
      </c>
      <c r="B24" s="122">
        <v>5058</v>
      </c>
      <c r="C24" s="117">
        <v>52616</v>
      </c>
      <c r="D24" s="101"/>
      <c r="E24" s="101">
        <v>54359</v>
      </c>
      <c r="F24" s="101">
        <v>52774</v>
      </c>
    </row>
    <row r="25" spans="1:6" ht="12.75" customHeight="1">
      <c r="A25" s="141" t="s">
        <v>75</v>
      </c>
      <c r="B25" s="122"/>
      <c r="C25" s="117"/>
      <c r="D25" s="101"/>
      <c r="E25" s="101"/>
      <c r="F25" s="101"/>
    </row>
    <row r="26" spans="1:6" s="249" customFormat="1" ht="12.75" customHeight="1">
      <c r="A26" s="109" t="s">
        <v>196</v>
      </c>
      <c r="B26" s="122">
        <v>4826</v>
      </c>
      <c r="C26" s="117">
        <v>50196</v>
      </c>
      <c r="D26" s="101"/>
      <c r="E26" s="101">
        <v>42950</v>
      </c>
      <c r="F26" s="101">
        <v>41465</v>
      </c>
    </row>
    <row r="27" spans="1:6" ht="12.75" customHeight="1">
      <c r="A27" s="109" t="s">
        <v>9</v>
      </c>
      <c r="B27" s="122">
        <v>1122</v>
      </c>
      <c r="C27" s="117">
        <v>11672</v>
      </c>
      <c r="D27" s="101"/>
      <c r="E27" s="101">
        <v>10439</v>
      </c>
      <c r="F27" s="101">
        <v>9958</v>
      </c>
    </row>
    <row r="28" spans="1:6" ht="13.5">
      <c r="A28" s="109" t="s">
        <v>228</v>
      </c>
      <c r="B28" s="122">
        <v>617</v>
      </c>
      <c r="C28" s="117">
        <v>6415</v>
      </c>
      <c r="D28" s="101"/>
      <c r="E28" s="101">
        <v>6389</v>
      </c>
      <c r="F28" s="101">
        <v>6601</v>
      </c>
    </row>
    <row r="29" spans="1:6" ht="13.5">
      <c r="A29" s="109" t="s">
        <v>190</v>
      </c>
      <c r="B29" s="122">
        <v>1577</v>
      </c>
      <c r="C29" s="117">
        <v>16402</v>
      </c>
      <c r="D29" s="101"/>
      <c r="E29" s="101">
        <v>15819</v>
      </c>
      <c r="F29" s="101">
        <v>15060</v>
      </c>
    </row>
    <row r="30" spans="1:6" ht="12.75" customHeight="1">
      <c r="A30" s="141" t="s">
        <v>76</v>
      </c>
      <c r="B30" s="122"/>
      <c r="C30" s="117"/>
      <c r="D30" s="101"/>
      <c r="E30" s="101"/>
      <c r="F30" s="101"/>
    </row>
    <row r="31" spans="1:6" ht="12.75" customHeight="1">
      <c r="A31" s="109" t="s">
        <v>196</v>
      </c>
      <c r="B31" s="122">
        <v>3519</v>
      </c>
      <c r="C31" s="117">
        <v>36607</v>
      </c>
      <c r="D31" s="101"/>
      <c r="E31" s="101">
        <v>29922</v>
      </c>
      <c r="F31" s="101">
        <v>20505</v>
      </c>
    </row>
    <row r="32" spans="1:6" ht="12.75" customHeight="1">
      <c r="A32" s="109" t="s">
        <v>77</v>
      </c>
      <c r="B32" s="122">
        <v>338</v>
      </c>
      <c r="C32" s="117">
        <v>3518</v>
      </c>
      <c r="D32" s="101"/>
      <c r="E32" s="101">
        <v>3569</v>
      </c>
      <c r="F32" s="101">
        <v>3579</v>
      </c>
    </row>
    <row r="33" spans="1:12" ht="13.5">
      <c r="A33" s="282" t="s">
        <v>192</v>
      </c>
      <c r="B33" s="140">
        <v>3879</v>
      </c>
      <c r="C33" s="119">
        <v>40342</v>
      </c>
      <c r="D33" s="101"/>
      <c r="E33" s="120">
        <v>37503</v>
      </c>
      <c r="F33" s="120">
        <v>38066</v>
      </c>
    </row>
    <row r="34" spans="1:12" s="241" customFormat="1" ht="12.75" customHeight="1">
      <c r="A34" s="89" t="s">
        <v>199</v>
      </c>
      <c r="B34" s="165">
        <v>20936</v>
      </c>
      <c r="C34" s="166">
        <v>217768</v>
      </c>
      <c r="D34" s="167"/>
      <c r="E34" s="167">
        <v>200950</v>
      </c>
      <c r="F34" s="167">
        <v>188008</v>
      </c>
    </row>
    <row r="35" spans="1:12" s="249" customFormat="1" ht="18" customHeight="1">
      <c r="A35" s="207" t="s">
        <v>154</v>
      </c>
      <c r="B35" s="122"/>
      <c r="C35" s="101"/>
      <c r="D35" s="101"/>
      <c r="E35" s="101"/>
      <c r="F35" s="101"/>
      <c r="H35" s="242"/>
      <c r="I35" s="242"/>
      <c r="J35" s="242"/>
      <c r="K35" s="242"/>
      <c r="L35" s="204"/>
    </row>
    <row r="36" spans="1:12" ht="12" customHeight="1">
      <c r="A36" s="207" t="s">
        <v>155</v>
      </c>
      <c r="B36" s="142">
        <v>12</v>
      </c>
      <c r="C36" s="314">
        <v>126</v>
      </c>
      <c r="D36" s="142"/>
      <c r="E36" s="147">
        <v>274</v>
      </c>
      <c r="F36" s="147">
        <v>155</v>
      </c>
    </row>
    <row r="37" spans="1:12" ht="12" customHeight="1">
      <c r="A37" s="207" t="s">
        <v>156</v>
      </c>
      <c r="B37" s="142">
        <v>29</v>
      </c>
      <c r="C37" s="314">
        <v>305</v>
      </c>
      <c r="D37" s="142"/>
      <c r="E37" s="147">
        <v>564</v>
      </c>
      <c r="F37" s="147">
        <v>255</v>
      </c>
    </row>
    <row r="38" spans="1:12" ht="12" customHeight="1">
      <c r="A38" s="207" t="s">
        <v>157</v>
      </c>
      <c r="B38" s="142">
        <v>76</v>
      </c>
      <c r="C38" s="314">
        <v>792</v>
      </c>
      <c r="D38" s="142"/>
      <c r="E38" s="147">
        <v>372</v>
      </c>
      <c r="F38" s="147">
        <v>875</v>
      </c>
    </row>
    <row r="39" spans="1:12" ht="11.65" customHeight="1">
      <c r="A39" s="207" t="s">
        <v>158</v>
      </c>
      <c r="B39" s="142">
        <v>88</v>
      </c>
      <c r="C39" s="314">
        <v>911</v>
      </c>
      <c r="D39" s="142"/>
      <c r="E39" s="147">
        <v>976</v>
      </c>
      <c r="F39" s="147">
        <v>1169</v>
      </c>
    </row>
    <row r="40" spans="1:12" s="272" customFormat="1" ht="12" customHeight="1">
      <c r="A40" s="447" t="s">
        <v>227</v>
      </c>
      <c r="B40" s="142"/>
      <c r="C40" s="314"/>
      <c r="D40" s="142"/>
      <c r="E40" s="147"/>
      <c r="F40" s="147"/>
    </row>
    <row r="41" spans="1:12" ht="12.75" customHeight="1">
      <c r="A41" s="90" t="s">
        <v>197</v>
      </c>
      <c r="B41" s="266"/>
      <c r="C41" s="145">
        <v>24.2</v>
      </c>
      <c r="D41" s="145"/>
      <c r="E41" s="139">
        <v>27.051007713361532</v>
      </c>
      <c r="F41" s="139">
        <v>28.07008212416493</v>
      </c>
    </row>
    <row r="42" spans="1:12" s="249" customFormat="1" ht="12" customHeight="1">
      <c r="A42" s="568"/>
      <c r="B42" s="568"/>
      <c r="C42" s="568"/>
      <c r="D42" s="568"/>
      <c r="E42" s="568"/>
      <c r="F42" s="568"/>
      <c r="G42" s="272"/>
      <c r="H42" s="242"/>
      <c r="I42" s="242"/>
      <c r="J42" s="242"/>
      <c r="K42" s="204"/>
    </row>
    <row r="43" spans="1:12">
      <c r="A43" s="162"/>
      <c r="D43" s="108"/>
      <c r="F43" s="108"/>
      <c r="G43" s="272"/>
    </row>
    <row r="44" spans="1:12">
      <c r="A44" s="79"/>
      <c r="D44" s="108"/>
      <c r="F44" s="108"/>
      <c r="G44" s="249"/>
    </row>
    <row r="45" spans="1:12">
      <c r="A45" s="79"/>
      <c r="D45" s="108"/>
      <c r="F45" s="108"/>
      <c r="G45" s="249"/>
    </row>
    <row r="46" spans="1:12">
      <c r="A46" s="79"/>
      <c r="D46" s="108"/>
      <c r="F46" s="108"/>
      <c r="G46" s="249"/>
    </row>
    <row r="47" spans="1:12">
      <c r="G47" s="249"/>
    </row>
    <row r="48" spans="1:12">
      <c r="G48" s="249"/>
    </row>
    <row r="49" spans="7:7">
      <c r="G49" s="249"/>
    </row>
  </sheetData>
  <mergeCells count="3">
    <mergeCell ref="E2:F2"/>
    <mergeCell ref="A2:A3"/>
    <mergeCell ref="A42:F42"/>
  </mergeCells>
  <phoneticPr fontId="16" type="noConversion"/>
  <pageMargins left="0.82677165354330717" right="0.39370078740157483" top="1.1811023622047245" bottom="1.1811023622047245" header="0.31496062992125984" footer="0.35433070866141736"/>
  <pageSetup paperSize="9" scale="94" orientation="portrait" r:id="rId1"/>
  <headerFooter alignWithMargins="0">
    <oddFooter>&amp;R&amp;G</oddFooter>
  </headerFooter>
  <customProperties>
    <customPr name="SheetOptions"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E32"/>
  <sheetViews>
    <sheetView zoomScaleNormal="100" zoomScaleSheetLayoutView="100" workbookViewId="0">
      <selection sqref="A1:D1"/>
    </sheetView>
  </sheetViews>
  <sheetFormatPr defaultColWidth="9.28515625" defaultRowHeight="12.75"/>
  <cols>
    <col min="1" max="1" width="39.7109375" style="248" customWidth="1"/>
    <col min="2" max="5" width="7.7109375" style="248" customWidth="1"/>
    <col min="6" max="16384" width="9.28515625" style="203"/>
  </cols>
  <sheetData>
    <row r="1" spans="1:5" ht="36.4" customHeight="1">
      <c r="A1" s="570" t="s">
        <v>249</v>
      </c>
      <c r="B1" s="571"/>
      <c r="C1" s="571"/>
      <c r="D1" s="571"/>
      <c r="E1" s="245"/>
    </row>
    <row r="2" spans="1:5" ht="15" customHeight="1">
      <c r="A2" s="162"/>
      <c r="B2" s="566" t="s">
        <v>58</v>
      </c>
      <c r="C2" s="566"/>
      <c r="D2" s="566"/>
      <c r="E2" s="24"/>
    </row>
    <row r="3" spans="1:5" ht="13.5" customHeight="1">
      <c r="A3" s="154" t="s">
        <v>47</v>
      </c>
      <c r="B3" s="111" t="s">
        <v>80</v>
      </c>
      <c r="C3" s="148">
        <v>2019</v>
      </c>
      <c r="D3" s="149">
        <v>2018</v>
      </c>
      <c r="E3" s="251"/>
    </row>
    <row r="4" spans="1:5" ht="12" customHeight="1">
      <c r="A4" s="79"/>
      <c r="B4" s="122"/>
      <c r="C4" s="101"/>
      <c r="D4" s="82"/>
      <c r="E4" s="199"/>
    </row>
    <row r="5" spans="1:5" ht="12.75" customHeight="1">
      <c r="A5" s="128" t="s">
        <v>64</v>
      </c>
      <c r="B5" s="150">
        <v>5225.9726775430936</v>
      </c>
      <c r="C5" s="151">
        <v>54359</v>
      </c>
      <c r="D5" s="152">
        <v>49919</v>
      </c>
      <c r="E5" s="242"/>
    </row>
    <row r="6" spans="1:5" s="272" customFormat="1" ht="12.75" customHeight="1">
      <c r="A6" s="128" t="s">
        <v>283</v>
      </c>
      <c r="B6" s="150">
        <v>0</v>
      </c>
      <c r="C6" s="151">
        <v>0</v>
      </c>
      <c r="D6" s="161">
        <v>-150</v>
      </c>
      <c r="E6" s="242"/>
    </row>
    <row r="7" spans="1:5" ht="12.75" customHeight="1">
      <c r="A7" s="79" t="s">
        <v>100</v>
      </c>
      <c r="B7" s="150">
        <v>291.87536652662544</v>
      </c>
      <c r="C7" s="151">
        <v>3036</v>
      </c>
      <c r="D7" s="152">
        <v>2367</v>
      </c>
      <c r="E7" s="242"/>
    </row>
    <row r="8" spans="1:5" ht="14.65" customHeight="1">
      <c r="A8" s="91" t="s">
        <v>145</v>
      </c>
      <c r="B8" s="122">
        <v>8.4601555514963902</v>
      </c>
      <c r="C8" s="117">
        <v>88</v>
      </c>
      <c r="D8" s="101">
        <v>638</v>
      </c>
      <c r="E8" s="242"/>
    </row>
    <row r="9" spans="1:5" s="272" customFormat="1" ht="14.65" customHeight="1">
      <c r="A9" s="91" t="s">
        <v>313</v>
      </c>
      <c r="B9" s="122">
        <v>-1404.6742359422017</v>
      </c>
      <c r="C9" s="117">
        <v>-14611</v>
      </c>
      <c r="D9" s="82" t="s">
        <v>16</v>
      </c>
      <c r="E9" s="242"/>
    </row>
    <row r="10" spans="1:5" s="272" customFormat="1" ht="14.65" customHeight="1">
      <c r="A10" s="91" t="s">
        <v>324</v>
      </c>
      <c r="B10" s="122">
        <v>936.7699510656912</v>
      </c>
      <c r="C10" s="117">
        <v>9744</v>
      </c>
      <c r="D10" s="82" t="s">
        <v>16</v>
      </c>
      <c r="E10" s="242"/>
    </row>
    <row r="11" spans="1:5" s="272" customFormat="1" ht="12.75" customHeight="1">
      <c r="A11" s="88" t="s">
        <v>229</v>
      </c>
      <c r="B11" s="84">
        <v>0</v>
      </c>
      <c r="C11" s="85">
        <v>0</v>
      </c>
      <c r="D11" s="288" t="s">
        <v>16</v>
      </c>
      <c r="E11" s="242"/>
    </row>
    <row r="12" spans="1:5" ht="12.75" customHeight="1">
      <c r="A12" s="153" t="s">
        <v>102</v>
      </c>
      <c r="B12" s="150">
        <v>5058.4039147447056</v>
      </c>
      <c r="C12" s="151">
        <v>52616</v>
      </c>
      <c r="D12" s="152">
        <v>52774</v>
      </c>
      <c r="E12" s="242"/>
    </row>
    <row r="13" spans="1:5" ht="12.75" customHeight="1">
      <c r="A13" s="153"/>
      <c r="B13" s="150"/>
      <c r="C13" s="151"/>
      <c r="D13" s="152"/>
      <c r="E13" s="242"/>
    </row>
    <row r="14" spans="1:5" ht="12.75" customHeight="1">
      <c r="A14" s="91" t="s">
        <v>65</v>
      </c>
      <c r="B14" s="122"/>
      <c r="C14" s="117"/>
      <c r="D14" s="101"/>
      <c r="E14" s="242"/>
    </row>
    <row r="15" spans="1:5" ht="12.75" customHeight="1">
      <c r="A15" s="79" t="s">
        <v>83</v>
      </c>
      <c r="B15" s="150">
        <v>5056.9618427757005</v>
      </c>
      <c r="C15" s="151">
        <v>52601</v>
      </c>
      <c r="D15" s="152">
        <v>52759</v>
      </c>
      <c r="E15" s="242"/>
    </row>
    <row r="16" spans="1:5" ht="12.75" customHeight="1">
      <c r="A16" s="91" t="s">
        <v>142</v>
      </c>
      <c r="B16" s="150">
        <v>1.4420719690050665</v>
      </c>
      <c r="C16" s="151">
        <v>15</v>
      </c>
      <c r="D16" s="152">
        <v>15</v>
      </c>
      <c r="E16" s="242"/>
    </row>
    <row r="17" spans="1:5" ht="12" customHeight="1">
      <c r="E17" s="245"/>
    </row>
    <row r="18" spans="1:5" ht="12" customHeight="1"/>
    <row r="19" spans="1:5" ht="12" customHeight="1">
      <c r="A19" s="91"/>
    </row>
    <row r="20" spans="1:5">
      <c r="A20" s="184"/>
    </row>
    <row r="22" spans="1:5" ht="12.75" customHeight="1"/>
    <row r="32" spans="1:5" ht="21" customHeight="1">
      <c r="A32" s="203"/>
      <c r="B32" s="203"/>
      <c r="C32" s="203"/>
      <c r="D32" s="203"/>
      <c r="E32" s="203"/>
    </row>
  </sheetData>
  <mergeCells count="2">
    <mergeCell ref="A1:D1"/>
    <mergeCell ref="B2:D2"/>
  </mergeCells>
  <phoneticPr fontId="16" type="noConversion"/>
  <pageMargins left="0.82677165354330717" right="0.39370078740157483" top="1.1811023622047245" bottom="1.1811023622047245" header="0.31496062992125984" footer="0.35433070866141736"/>
  <pageSetup paperSize="9" scale="93" orientation="portrait" r:id="rId1"/>
  <headerFooter alignWithMargins="0">
    <oddFooter>&amp;R&amp;G</oddFooter>
  </headerFooter>
  <customProperties>
    <customPr name="SheetOptions"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530AC-74EC-49C4-BB3B-3BF83D8F1666}">
  <sheetPr>
    <tabColor theme="5" tint="-0.249977111117893"/>
    <pageSetUpPr fitToPage="1"/>
  </sheetPr>
  <dimension ref="A1:D69"/>
  <sheetViews>
    <sheetView zoomScale="90" zoomScaleNormal="90" zoomScaleSheetLayoutView="100" zoomScalePageLayoutView="115" workbookViewId="0"/>
  </sheetViews>
  <sheetFormatPr defaultRowHeight="12.75"/>
  <cols>
    <col min="1" max="1" width="49.5703125" style="525" customWidth="1"/>
    <col min="2" max="2" width="7.7109375" style="547" customWidth="1"/>
    <col min="3" max="4" width="7.7109375" style="531" customWidth="1"/>
    <col min="5" max="16384" width="9.140625" style="516"/>
  </cols>
  <sheetData>
    <row r="1" spans="1:4" ht="21" customHeight="1">
      <c r="A1" s="513" t="s">
        <v>250</v>
      </c>
      <c r="B1" s="514"/>
      <c r="C1" s="515"/>
      <c r="D1" s="515"/>
    </row>
    <row r="2" spans="1:4" ht="12" customHeight="1">
      <c r="A2" s="573" t="s">
        <v>47</v>
      </c>
      <c r="B2" s="517"/>
      <c r="C2" s="575" t="s">
        <v>58</v>
      </c>
      <c r="D2" s="576"/>
    </row>
    <row r="3" spans="1:4" ht="15" customHeight="1">
      <c r="A3" s="574"/>
      <c r="B3" s="518" t="s">
        <v>80</v>
      </c>
      <c r="C3" s="519">
        <v>2019</v>
      </c>
      <c r="D3" s="520">
        <v>2018</v>
      </c>
    </row>
    <row r="4" spans="1:4" ht="18" customHeight="1">
      <c r="A4" s="521" t="s">
        <v>92</v>
      </c>
      <c r="B4" s="522"/>
      <c r="C4" s="523"/>
      <c r="D4" s="524"/>
    </row>
    <row r="5" spans="1:4" ht="12.75" customHeight="1">
      <c r="A5" s="525" t="s">
        <v>113</v>
      </c>
      <c r="B5" s="522">
        <v>376</v>
      </c>
      <c r="C5" s="523">
        <v>3915</v>
      </c>
      <c r="D5" s="524">
        <v>3214</v>
      </c>
    </row>
    <row r="6" spans="1:4" ht="12.75" customHeight="1">
      <c r="A6" s="525" t="s">
        <v>333</v>
      </c>
      <c r="B6" s="522">
        <v>253</v>
      </c>
      <c r="C6" s="523">
        <v>2628</v>
      </c>
      <c r="D6" s="524">
        <v>2028</v>
      </c>
    </row>
    <row r="7" spans="1:4" ht="12.75" customHeight="1">
      <c r="A7" s="526" t="s">
        <v>49</v>
      </c>
      <c r="B7" s="527">
        <v>-98</v>
      </c>
      <c r="C7" s="528">
        <v>-1023</v>
      </c>
      <c r="D7" s="529">
        <v>-1262</v>
      </c>
    </row>
    <row r="8" spans="1:4" ht="12.75" customHeight="1">
      <c r="A8" s="530" t="s">
        <v>63</v>
      </c>
      <c r="B8" s="522"/>
      <c r="C8" s="523"/>
      <c r="D8" s="524"/>
    </row>
    <row r="9" spans="1:4" ht="12.75" customHeight="1">
      <c r="A9" s="530" t="s">
        <v>99</v>
      </c>
      <c r="B9" s="522">
        <v>531</v>
      </c>
      <c r="C9" s="523">
        <v>5520</v>
      </c>
      <c r="D9" s="524">
        <v>3980</v>
      </c>
    </row>
    <row r="10" spans="1:4" ht="13.5" customHeight="1">
      <c r="A10" s="531" t="s">
        <v>334</v>
      </c>
      <c r="B10" s="532">
        <v>-592</v>
      </c>
      <c r="C10" s="523">
        <v>-6156</v>
      </c>
      <c r="D10" s="524">
        <v>-3818</v>
      </c>
    </row>
    <row r="11" spans="1:4" ht="12.75" customHeight="1">
      <c r="A11" s="533" t="s">
        <v>63</v>
      </c>
      <c r="B11" s="522">
        <v>-61</v>
      </c>
      <c r="C11" s="523">
        <v>-636</v>
      </c>
      <c r="D11" s="524">
        <v>162</v>
      </c>
    </row>
    <row r="12" spans="1:4" ht="19.5" customHeight="1">
      <c r="A12" s="521" t="s">
        <v>109</v>
      </c>
      <c r="B12" s="522"/>
      <c r="C12" s="523"/>
      <c r="D12" s="524"/>
    </row>
    <row r="13" spans="1:4" ht="12.75" customHeight="1">
      <c r="A13" s="534" t="s">
        <v>335</v>
      </c>
      <c r="B13" s="522">
        <v>-166</v>
      </c>
      <c r="C13" s="523">
        <v>-1722</v>
      </c>
      <c r="D13" s="524">
        <v>-1622</v>
      </c>
    </row>
    <row r="14" spans="1:4" ht="24">
      <c r="A14" s="535" t="s">
        <v>336</v>
      </c>
      <c r="B14" s="527">
        <v>-166</v>
      </c>
      <c r="C14" s="528">
        <v>-1722</v>
      </c>
      <c r="D14" s="529">
        <v>-1622</v>
      </c>
    </row>
    <row r="15" spans="1:4" ht="24" customHeight="1">
      <c r="A15" s="536" t="s">
        <v>337</v>
      </c>
      <c r="B15" s="522">
        <v>-227</v>
      </c>
      <c r="C15" s="523">
        <v>-2358</v>
      </c>
      <c r="D15" s="524">
        <v>-1460</v>
      </c>
    </row>
    <row r="16" spans="1:4" ht="18.600000000000001" customHeight="1">
      <c r="A16" s="526" t="s">
        <v>338</v>
      </c>
      <c r="B16" s="527">
        <v>-5</v>
      </c>
      <c r="C16" s="528">
        <v>-48</v>
      </c>
      <c r="D16" s="529">
        <v>338</v>
      </c>
    </row>
    <row r="17" spans="1:4" ht="12.75" customHeight="1">
      <c r="A17" s="535" t="s">
        <v>325</v>
      </c>
      <c r="B17" s="527">
        <v>-170</v>
      </c>
      <c r="C17" s="528">
        <v>-1770</v>
      </c>
      <c r="D17" s="529">
        <v>-1284</v>
      </c>
    </row>
    <row r="18" spans="1:4" ht="12.75" customHeight="1">
      <c r="A18" s="536" t="s">
        <v>326</v>
      </c>
      <c r="B18" s="522">
        <v>-231</v>
      </c>
      <c r="C18" s="523">
        <v>-2406</v>
      </c>
      <c r="D18" s="524">
        <v>-1122</v>
      </c>
    </row>
    <row r="19" spans="1:4" ht="18" customHeight="1">
      <c r="A19" s="537" t="s">
        <v>115</v>
      </c>
      <c r="B19" s="522"/>
      <c r="C19" s="523"/>
      <c r="D19" s="524"/>
    </row>
    <row r="20" spans="1:4" ht="12.75" customHeight="1">
      <c r="A20" s="525" t="s">
        <v>339</v>
      </c>
      <c r="B20" s="522">
        <v>777</v>
      </c>
      <c r="C20" s="523">
        <v>8087</v>
      </c>
      <c r="D20" s="524">
        <v>1486</v>
      </c>
    </row>
    <row r="21" spans="1:4" ht="12.75" customHeight="1">
      <c r="A21" s="525" t="s">
        <v>48</v>
      </c>
      <c r="B21" s="522">
        <v>-468</v>
      </c>
      <c r="C21" s="523">
        <v>-4867</v>
      </c>
      <c r="D21" s="524" t="s">
        <v>16</v>
      </c>
    </row>
    <row r="22" spans="1:4" ht="12.75" customHeight="1">
      <c r="A22" s="538" t="s">
        <v>50</v>
      </c>
      <c r="B22" s="539">
        <v>309</v>
      </c>
      <c r="C22" s="540">
        <v>3220</v>
      </c>
      <c r="D22" s="541">
        <v>1486</v>
      </c>
    </row>
    <row r="23" spans="1:4" ht="12.75" customHeight="1">
      <c r="A23" s="533" t="s">
        <v>316</v>
      </c>
      <c r="B23" s="522">
        <v>78</v>
      </c>
      <c r="C23" s="523">
        <v>814</v>
      </c>
      <c r="D23" s="524">
        <v>364</v>
      </c>
    </row>
    <row r="24" spans="1:4" ht="18" customHeight="1">
      <c r="A24" s="542" t="s">
        <v>340</v>
      </c>
      <c r="B24" s="522">
        <v>694</v>
      </c>
      <c r="C24" s="523">
        <v>7222</v>
      </c>
      <c r="D24" s="524">
        <v>6042</v>
      </c>
    </row>
    <row r="25" spans="1:4" ht="12.75" customHeight="1">
      <c r="A25" s="543" t="s">
        <v>88</v>
      </c>
      <c r="B25" s="527">
        <v>11</v>
      </c>
      <c r="C25" s="528">
        <v>117</v>
      </c>
      <c r="D25" s="529">
        <v>72</v>
      </c>
    </row>
    <row r="26" spans="1:4" ht="12.75" customHeight="1">
      <c r="A26" s="533" t="s">
        <v>341</v>
      </c>
      <c r="B26" s="522">
        <v>783</v>
      </c>
      <c r="C26" s="523">
        <v>8153</v>
      </c>
      <c r="D26" s="524">
        <v>6478</v>
      </c>
    </row>
    <row r="27" spans="1:4" ht="12.75" customHeight="1">
      <c r="A27" s="533"/>
      <c r="B27" s="522"/>
      <c r="C27" s="523"/>
      <c r="D27" s="524"/>
    </row>
    <row r="28" spans="1:4" ht="12.75" customHeight="1">
      <c r="A28" s="533" t="s">
        <v>342</v>
      </c>
      <c r="B28" s="522"/>
      <c r="C28" s="523"/>
      <c r="D28" s="524"/>
    </row>
    <row r="29" spans="1:4" ht="24">
      <c r="A29" s="544" t="s">
        <v>343</v>
      </c>
      <c r="B29" s="522">
        <v>511</v>
      </c>
      <c r="C29" s="523">
        <v>5315</v>
      </c>
      <c r="D29" s="524">
        <v>3747</v>
      </c>
    </row>
    <row r="30" spans="1:4" ht="12.75" customHeight="1">
      <c r="A30" s="531" t="s">
        <v>334</v>
      </c>
      <c r="B30" s="522">
        <v>-299</v>
      </c>
      <c r="C30" s="523">
        <v>-3105</v>
      </c>
      <c r="D30" s="524">
        <v>-2071</v>
      </c>
    </row>
    <row r="31" spans="1:4" ht="12.75" customHeight="1">
      <c r="A31" s="544" t="s">
        <v>63</v>
      </c>
      <c r="B31" s="522">
        <v>212</v>
      </c>
      <c r="C31" s="523">
        <v>2210</v>
      </c>
      <c r="D31" s="524">
        <v>1676</v>
      </c>
    </row>
    <row r="32" spans="1:4" ht="24">
      <c r="A32" s="544" t="s">
        <v>344</v>
      </c>
      <c r="B32" s="522">
        <v>-164</v>
      </c>
      <c r="C32" s="523">
        <v>-1703</v>
      </c>
      <c r="D32" s="524">
        <v>-1612</v>
      </c>
    </row>
    <row r="33" spans="1:4" ht="24">
      <c r="A33" s="544" t="s">
        <v>337</v>
      </c>
      <c r="B33" s="522">
        <v>49</v>
      </c>
      <c r="C33" s="523">
        <v>507</v>
      </c>
      <c r="D33" s="524">
        <v>64</v>
      </c>
    </row>
    <row r="34" spans="1:4" ht="12.75" customHeight="1">
      <c r="A34" s="533"/>
      <c r="B34" s="522"/>
      <c r="C34" s="523"/>
      <c r="D34" s="523"/>
    </row>
    <row r="35" spans="1:4" ht="12" customHeight="1">
      <c r="A35" s="577" t="s">
        <v>345</v>
      </c>
      <c r="B35" s="577"/>
      <c r="C35" s="577"/>
      <c r="D35" s="577"/>
    </row>
    <row r="36" spans="1:4" ht="12" customHeight="1">
      <c r="A36" s="577"/>
      <c r="B36" s="577"/>
      <c r="C36" s="577"/>
      <c r="D36" s="577"/>
    </row>
    <row r="37" spans="1:4" ht="12" customHeight="1">
      <c r="A37" s="545" t="s">
        <v>346</v>
      </c>
      <c r="B37" s="546"/>
      <c r="C37" s="546"/>
      <c r="D37" s="546"/>
    </row>
    <row r="38" spans="1:4" ht="9" customHeight="1">
      <c r="A38" s="572" t="s">
        <v>347</v>
      </c>
      <c r="B38" s="572"/>
      <c r="C38" s="572"/>
      <c r="D38" s="572"/>
    </row>
    <row r="39" spans="1:4" ht="9" customHeight="1">
      <c r="A39" s="572"/>
      <c r="B39" s="572"/>
      <c r="C39" s="572"/>
      <c r="D39" s="572"/>
    </row>
    <row r="40" spans="1:4" ht="11.25" customHeight="1">
      <c r="A40" s="572" t="s">
        <v>357</v>
      </c>
      <c r="B40" s="572"/>
      <c r="C40" s="572"/>
      <c r="D40" s="572"/>
    </row>
    <row r="41" spans="1:4" ht="11.25" customHeight="1">
      <c r="A41" s="572"/>
      <c r="B41" s="572"/>
      <c r="C41" s="572"/>
      <c r="D41" s="572"/>
    </row>
    <row r="42" spans="1:4" ht="11.25" customHeight="1">
      <c r="A42" s="572"/>
      <c r="B42" s="572"/>
      <c r="C42" s="572"/>
      <c r="D42" s="572"/>
    </row>
    <row r="43" spans="1:4" ht="7.5" customHeight="1">
      <c r="A43" s="572" t="s">
        <v>348</v>
      </c>
      <c r="B43" s="572"/>
      <c r="C43" s="572"/>
      <c r="D43" s="572"/>
    </row>
    <row r="44" spans="1:4" ht="7.5" customHeight="1">
      <c r="A44" s="572"/>
      <c r="B44" s="572"/>
      <c r="C44" s="572"/>
      <c r="D44" s="572"/>
    </row>
    <row r="45" spans="1:4" ht="7.5" customHeight="1">
      <c r="A45" s="578" t="s">
        <v>349</v>
      </c>
      <c r="B45" s="572"/>
      <c r="C45" s="572"/>
      <c r="D45" s="572"/>
    </row>
    <row r="46" spans="1:4" ht="7.5" customHeight="1">
      <c r="A46" s="572"/>
      <c r="B46" s="572"/>
      <c r="C46" s="572"/>
      <c r="D46" s="572"/>
    </row>
    <row r="47" spans="1:4" ht="7.5" customHeight="1">
      <c r="A47" s="578" t="s">
        <v>350</v>
      </c>
      <c r="B47" s="572"/>
      <c r="C47" s="572"/>
      <c r="D47" s="572"/>
    </row>
    <row r="48" spans="1:4" ht="7.5" customHeight="1">
      <c r="A48" s="572"/>
      <c r="B48" s="572"/>
      <c r="C48" s="572"/>
      <c r="D48" s="572"/>
    </row>
    <row r="49" spans="1:4" ht="20.25" customHeight="1">
      <c r="A49" s="578" t="s">
        <v>351</v>
      </c>
      <c r="B49" s="572"/>
      <c r="C49" s="572"/>
      <c r="D49" s="572"/>
    </row>
    <row r="50" spans="1:4" ht="20.25" customHeight="1">
      <c r="A50" s="572"/>
      <c r="B50" s="572"/>
      <c r="C50" s="572"/>
      <c r="D50" s="572"/>
    </row>
    <row r="51" spans="1:4">
      <c r="A51" s="572"/>
      <c r="B51" s="572"/>
      <c r="C51" s="572"/>
      <c r="D51" s="572"/>
    </row>
    <row r="52" spans="1:4">
      <c r="A52" s="572"/>
      <c r="B52" s="572"/>
      <c r="C52" s="572"/>
      <c r="D52" s="572"/>
    </row>
    <row r="53" spans="1:4">
      <c r="A53" s="572"/>
      <c r="B53" s="572"/>
      <c r="C53" s="572"/>
      <c r="D53" s="572"/>
    </row>
    <row r="54" spans="1:4" ht="26.25" customHeight="1">
      <c r="A54" s="572"/>
      <c r="B54" s="572"/>
      <c r="C54" s="572"/>
      <c r="D54" s="572"/>
    </row>
    <row r="55" spans="1:4">
      <c r="A55" s="572"/>
      <c r="B55" s="572"/>
      <c r="C55" s="572"/>
      <c r="D55" s="572"/>
    </row>
    <row r="56" spans="1:4" ht="24" customHeight="1">
      <c r="C56" s="542"/>
    </row>
    <row r="57" spans="1:4">
      <c r="A57" s="531"/>
      <c r="C57" s="542"/>
    </row>
    <row r="58" spans="1:4">
      <c r="C58" s="542"/>
    </row>
    <row r="59" spans="1:4" ht="12.75" customHeight="1">
      <c r="C59" s="542"/>
    </row>
    <row r="60" spans="1:4">
      <c r="C60" s="542"/>
    </row>
    <row r="61" spans="1:4">
      <c r="C61" s="542"/>
    </row>
    <row r="62" spans="1:4">
      <c r="C62" s="542"/>
    </row>
    <row r="63" spans="1:4">
      <c r="C63" s="542"/>
    </row>
    <row r="64" spans="1:4">
      <c r="C64" s="542"/>
    </row>
    <row r="65" spans="3:3">
      <c r="C65" s="542"/>
    </row>
    <row r="66" spans="3:3" ht="13.5" customHeight="1">
      <c r="C66" s="542"/>
    </row>
    <row r="67" spans="3:3" ht="14.25" customHeight="1">
      <c r="C67" s="542"/>
    </row>
    <row r="69" spans="3:3" ht="21" customHeight="1"/>
  </sheetData>
  <mergeCells count="11">
    <mergeCell ref="A54:D55"/>
    <mergeCell ref="A2:A3"/>
    <mergeCell ref="C2:D2"/>
    <mergeCell ref="A35:D36"/>
    <mergeCell ref="A38:D39"/>
    <mergeCell ref="A40:D42"/>
    <mergeCell ref="A43:D44"/>
    <mergeCell ref="A45:D46"/>
    <mergeCell ref="A47:D48"/>
    <mergeCell ref="A49:D50"/>
    <mergeCell ref="A51:D53"/>
  </mergeCells>
  <pageMargins left="0.82677165354330717" right="0.39370078740157483" top="1.1811023622047245" bottom="1.1811023622047245" header="0.31496062992125984" footer="0.35433070866141736"/>
  <pageSetup paperSize="9" scale="98" orientation="portrait" r:id="rId1"/>
  <headerFooter alignWithMargins="0">
    <oddFooter>&amp;R&amp;G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Y166"/>
  <sheetViews>
    <sheetView zoomScaleNormal="100" zoomScaleSheetLayoutView="100" workbookViewId="0"/>
  </sheetViews>
  <sheetFormatPr defaultColWidth="9.28515625" defaultRowHeight="13.5" customHeight="1"/>
  <cols>
    <col min="1" max="1" width="26" style="128" customWidth="1"/>
    <col min="2" max="2" width="8.7109375" style="128" customWidth="1"/>
    <col min="3" max="3" width="10.28515625" style="128" customWidth="1"/>
    <col min="4" max="5" width="10.7109375" style="128" customWidth="1"/>
    <col min="6" max="6" width="10.7109375" style="153" customWidth="1"/>
    <col min="7" max="7" width="1.7109375" style="90" customWidth="1"/>
    <col min="8" max="8" width="10.7109375" style="128" customWidth="1"/>
    <col min="9" max="10" width="10.7109375" style="153" customWidth="1"/>
    <col min="11" max="11" width="10.7109375" style="79" customWidth="1"/>
    <col min="12" max="12" width="4" style="248" customWidth="1"/>
    <col min="13" max="13" width="26.5703125" style="245" customWidth="1"/>
    <col min="14" max="14" width="9.42578125" style="6" customWidth="1"/>
    <col min="15" max="18" width="8.7109375" style="245" customWidth="1"/>
    <col min="19" max="19" width="4" style="245" customWidth="1"/>
    <col min="20" max="23" width="8.7109375" style="245" customWidth="1"/>
    <col min="24" max="25" width="9.28515625" style="245"/>
    <col min="26" max="16384" width="9.28515625" style="248"/>
  </cols>
  <sheetData>
    <row r="1" spans="1:25" ht="21" customHeight="1">
      <c r="A1" s="327" t="s">
        <v>178</v>
      </c>
      <c r="B1" s="330"/>
      <c r="C1" s="331"/>
      <c r="D1" s="248"/>
      <c r="E1" s="248"/>
      <c r="F1" s="248"/>
      <c r="G1" s="248"/>
      <c r="H1" s="248"/>
      <c r="I1" s="248"/>
      <c r="J1" s="248"/>
      <c r="L1" s="245"/>
      <c r="M1" s="247"/>
      <c r="N1" s="199"/>
      <c r="O1" s="247"/>
      <c r="P1" s="247"/>
      <c r="Q1" s="247"/>
      <c r="R1" s="247"/>
      <c r="S1" s="247"/>
      <c r="T1" s="247"/>
      <c r="U1" s="247"/>
      <c r="V1" s="247"/>
      <c r="W1" s="247"/>
    </row>
    <row r="2" spans="1:25" ht="12" customHeight="1">
      <c r="A2" s="327"/>
      <c r="B2" s="330"/>
      <c r="C2" s="331"/>
      <c r="D2" s="248"/>
      <c r="E2" s="248"/>
      <c r="F2" s="248"/>
      <c r="G2" s="248"/>
      <c r="H2" s="248"/>
      <c r="I2" s="248"/>
      <c r="J2" s="248"/>
      <c r="L2" s="245"/>
      <c r="M2" s="247"/>
      <c r="N2" s="199"/>
      <c r="O2" s="247"/>
      <c r="P2" s="247"/>
      <c r="Q2" s="247"/>
      <c r="R2" s="247"/>
      <c r="S2" s="247"/>
      <c r="T2" s="247"/>
      <c r="U2" s="247"/>
      <c r="V2" s="247"/>
      <c r="W2" s="247"/>
    </row>
    <row r="3" spans="1:25" ht="15" customHeight="1">
      <c r="A3" s="326" t="s">
        <v>200</v>
      </c>
      <c r="B3" s="248"/>
      <c r="C3" s="328"/>
      <c r="D3" s="248"/>
      <c r="E3" s="248"/>
      <c r="F3" s="248"/>
      <c r="G3" s="248"/>
      <c r="H3" s="248"/>
      <c r="I3" s="248"/>
      <c r="J3" s="248"/>
      <c r="L3" s="245"/>
      <c r="M3" s="247"/>
      <c r="N3" s="199"/>
      <c r="O3" s="247"/>
      <c r="P3" s="247"/>
      <c r="Q3" s="247"/>
      <c r="R3" s="247"/>
      <c r="S3" s="247"/>
      <c r="T3" s="247"/>
      <c r="U3" s="247"/>
      <c r="V3" s="247"/>
      <c r="W3" s="247"/>
    </row>
    <row r="4" spans="1:25" ht="12" customHeight="1">
      <c r="A4" s="326"/>
      <c r="B4" s="248"/>
      <c r="C4" s="328"/>
      <c r="D4" s="248"/>
      <c r="E4" s="248"/>
      <c r="F4" s="248"/>
      <c r="G4" s="248"/>
      <c r="H4" s="248"/>
      <c r="I4" s="248"/>
      <c r="J4" s="248"/>
      <c r="L4" s="245"/>
      <c r="M4" s="247"/>
      <c r="N4" s="199"/>
      <c r="O4" s="247"/>
      <c r="P4" s="247"/>
      <c r="Q4" s="247"/>
      <c r="R4" s="247"/>
      <c r="S4" s="247"/>
      <c r="T4" s="247"/>
      <c r="U4" s="247"/>
      <c r="V4" s="247"/>
      <c r="W4" s="247"/>
    </row>
    <row r="5" spans="1:25" ht="122.25" customHeight="1">
      <c r="A5" s="580" t="s">
        <v>329</v>
      </c>
      <c r="B5" s="580"/>
      <c r="C5" s="580"/>
      <c r="D5" s="580"/>
      <c r="E5" s="580"/>
      <c r="F5" s="580"/>
      <c r="G5" s="579"/>
      <c r="H5" s="579"/>
      <c r="I5" s="579"/>
      <c r="J5" s="510"/>
      <c r="K5" s="511"/>
      <c r="L5" s="245"/>
      <c r="N5" s="199"/>
      <c r="O5" s="247"/>
      <c r="P5" s="247"/>
      <c r="Q5" s="247"/>
      <c r="R5" s="247"/>
      <c r="S5" s="247"/>
      <c r="T5" s="247"/>
      <c r="U5" s="247"/>
      <c r="V5" s="247"/>
      <c r="W5" s="247"/>
    </row>
    <row r="6" spans="1:25" s="4" customFormat="1" ht="9" customHeight="1">
      <c r="A6" s="581"/>
      <c r="B6" s="581"/>
      <c r="C6" s="581"/>
      <c r="D6" s="581"/>
      <c r="E6" s="581"/>
      <c r="F6" s="581"/>
      <c r="G6" s="579"/>
      <c r="H6" s="579"/>
      <c r="I6" s="579"/>
      <c r="J6" s="248"/>
      <c r="K6" s="101"/>
      <c r="L6" s="242"/>
      <c r="M6" s="247"/>
      <c r="N6" s="199"/>
      <c r="O6" s="199"/>
      <c r="P6" s="199"/>
      <c r="Q6" s="199"/>
      <c r="R6" s="199"/>
      <c r="S6" s="247"/>
      <c r="T6" s="199"/>
      <c r="U6" s="199"/>
      <c r="V6" s="199"/>
      <c r="W6" s="199"/>
      <c r="X6" s="1"/>
      <c r="Y6" s="3"/>
    </row>
    <row r="7" spans="1:25" s="4" customFormat="1" ht="85.5" customHeight="1">
      <c r="A7" s="580" t="s">
        <v>330</v>
      </c>
      <c r="B7" s="580"/>
      <c r="C7" s="580"/>
      <c r="D7" s="580"/>
      <c r="E7" s="580"/>
      <c r="F7" s="580"/>
      <c r="G7" s="579"/>
      <c r="H7" s="579"/>
      <c r="I7" s="579"/>
      <c r="J7" s="248"/>
      <c r="K7" s="101"/>
      <c r="L7" s="242"/>
      <c r="M7" s="250"/>
      <c r="N7" s="199"/>
      <c r="O7" s="199"/>
      <c r="P7" s="199"/>
      <c r="Q7" s="199"/>
      <c r="R7" s="199"/>
      <c r="S7" s="247"/>
      <c r="T7" s="199"/>
      <c r="U7" s="199"/>
      <c r="V7" s="199"/>
      <c r="W7" s="199"/>
      <c r="X7" s="1"/>
      <c r="Y7" s="3"/>
    </row>
    <row r="8" spans="1:25" s="4" customFormat="1" ht="1.5" customHeight="1">
      <c r="A8" s="581"/>
      <c r="B8" s="581"/>
      <c r="C8" s="581"/>
      <c r="D8" s="581"/>
      <c r="E8" s="581"/>
      <c r="F8" s="581"/>
      <c r="G8" s="579"/>
      <c r="H8" s="579"/>
      <c r="I8" s="579"/>
      <c r="J8" s="248"/>
      <c r="K8" s="101"/>
      <c r="L8" s="242"/>
      <c r="M8" s="247"/>
      <c r="N8" s="199"/>
      <c r="O8" s="199"/>
      <c r="P8" s="199"/>
      <c r="Q8" s="199"/>
      <c r="R8" s="199"/>
      <c r="S8" s="247"/>
      <c r="T8" s="199"/>
      <c r="U8" s="199"/>
      <c r="V8" s="199"/>
      <c r="W8" s="199"/>
      <c r="X8" s="1"/>
      <c r="Y8" s="3"/>
    </row>
    <row r="9" spans="1:25" ht="24" customHeight="1">
      <c r="A9" s="580" t="s">
        <v>321</v>
      </c>
      <c r="B9" s="580"/>
      <c r="C9" s="580"/>
      <c r="D9" s="580"/>
      <c r="E9" s="580"/>
      <c r="F9" s="580"/>
      <c r="G9" s="332"/>
      <c r="H9" s="332"/>
      <c r="I9" s="332"/>
      <c r="J9" s="248"/>
      <c r="K9" s="109"/>
      <c r="L9" s="252"/>
      <c r="N9" s="5"/>
    </row>
    <row r="10" spans="1:25" s="4" customFormat="1" ht="12" customHeight="1">
      <c r="A10" s="582"/>
      <c r="B10" s="583"/>
      <c r="C10" s="583"/>
      <c r="D10" s="583"/>
      <c r="E10" s="583"/>
      <c r="F10" s="583"/>
      <c r="G10" s="579"/>
      <c r="H10" s="579"/>
      <c r="I10" s="579"/>
      <c r="J10" s="248"/>
      <c r="K10" s="101"/>
      <c r="L10" s="242"/>
      <c r="M10" s="247"/>
      <c r="N10" s="199"/>
      <c r="O10" s="199"/>
      <c r="P10" s="199"/>
      <c r="Q10" s="199"/>
      <c r="R10" s="199"/>
      <c r="S10" s="247"/>
      <c r="T10" s="199"/>
      <c r="U10" s="199"/>
      <c r="V10" s="199"/>
      <c r="W10" s="199"/>
      <c r="X10" s="1"/>
      <c r="Y10" s="3"/>
    </row>
    <row r="11" spans="1:25" s="245" customFormat="1" ht="13.5" customHeight="1">
      <c r="A11" s="329"/>
      <c r="B11" s="128"/>
      <c r="C11" s="128"/>
      <c r="D11" s="128"/>
      <c r="E11" s="128"/>
      <c r="F11" s="153"/>
      <c r="G11" s="90"/>
      <c r="H11" s="128"/>
      <c r="I11" s="153"/>
      <c r="J11" s="153"/>
      <c r="K11" s="79"/>
      <c r="L11" s="248"/>
      <c r="N11" s="5"/>
    </row>
    <row r="12" spans="1:25" s="245" customFormat="1" ht="13.5" customHeight="1">
      <c r="A12" s="128"/>
      <c r="B12" s="128"/>
      <c r="C12" s="128"/>
      <c r="D12" s="128"/>
      <c r="E12" s="128"/>
      <c r="F12" s="153"/>
      <c r="G12" s="90"/>
      <c r="H12" s="128"/>
      <c r="I12" s="153"/>
      <c r="J12" s="153"/>
      <c r="K12" s="79"/>
      <c r="L12" s="248"/>
      <c r="N12" s="5"/>
    </row>
    <row r="13" spans="1:25" s="245" customFormat="1" ht="13.5" customHeight="1">
      <c r="A13" s="128"/>
      <c r="B13" s="128"/>
      <c r="C13" s="128"/>
      <c r="D13" s="128"/>
      <c r="E13" s="128"/>
      <c r="F13" s="153"/>
      <c r="G13" s="90"/>
      <c r="H13" s="128"/>
      <c r="I13" s="153"/>
      <c r="J13" s="153"/>
      <c r="K13" s="79"/>
      <c r="L13" s="248"/>
      <c r="N13" s="5"/>
    </row>
    <row r="14" spans="1:25" s="245" customFormat="1" ht="13.5" customHeight="1">
      <c r="A14" s="128"/>
      <c r="B14" s="128"/>
      <c r="C14" s="128"/>
      <c r="D14" s="128"/>
      <c r="E14" s="128"/>
      <c r="F14" s="153"/>
      <c r="G14" s="90"/>
      <c r="H14" s="128"/>
      <c r="I14" s="153"/>
      <c r="J14" s="153"/>
      <c r="K14" s="79"/>
      <c r="L14" s="248"/>
      <c r="N14" s="5"/>
    </row>
    <row r="15" spans="1:25" s="245" customFormat="1" ht="13.5" customHeight="1">
      <c r="A15" s="128"/>
      <c r="B15" s="128"/>
      <c r="C15" s="128"/>
      <c r="D15" s="128"/>
      <c r="E15" s="128"/>
      <c r="F15" s="153"/>
      <c r="G15" s="90"/>
      <c r="H15" s="128"/>
      <c r="I15" s="153"/>
      <c r="J15" s="153"/>
      <c r="K15" s="79"/>
      <c r="L15" s="248"/>
      <c r="N15" s="5"/>
    </row>
    <row r="16" spans="1:25" s="245" customFormat="1" ht="13.5" customHeight="1">
      <c r="A16" s="128"/>
      <c r="B16" s="128"/>
      <c r="C16" s="128"/>
      <c r="D16" s="128"/>
      <c r="E16" s="128"/>
      <c r="F16" s="153"/>
      <c r="G16" s="90"/>
      <c r="H16" s="128"/>
      <c r="I16" s="153"/>
      <c r="J16" s="153"/>
      <c r="K16" s="79"/>
      <c r="L16" s="248"/>
      <c r="N16" s="5"/>
    </row>
    <row r="17" spans="1:14" s="245" customFormat="1" ht="13.5" customHeight="1">
      <c r="A17" s="128"/>
      <c r="B17" s="128"/>
      <c r="C17" s="128"/>
      <c r="D17" s="128"/>
      <c r="E17" s="128"/>
      <c r="F17" s="153"/>
      <c r="G17" s="90"/>
      <c r="H17" s="128"/>
      <c r="I17" s="153"/>
      <c r="J17" s="153"/>
      <c r="K17" s="79"/>
      <c r="L17" s="248"/>
      <c r="N17" s="5"/>
    </row>
    <row r="18" spans="1:14" s="245" customFormat="1" ht="13.5" customHeight="1">
      <c r="A18" s="128"/>
      <c r="B18" s="128"/>
      <c r="C18" s="128"/>
      <c r="D18" s="128"/>
      <c r="E18" s="128"/>
      <c r="F18" s="153"/>
      <c r="G18" s="90"/>
      <c r="H18" s="128"/>
      <c r="I18" s="153"/>
      <c r="J18" s="153"/>
      <c r="K18" s="79"/>
      <c r="L18" s="248"/>
      <c r="N18" s="5"/>
    </row>
    <row r="19" spans="1:14" s="245" customFormat="1" ht="13.5" customHeight="1">
      <c r="A19" s="128"/>
      <c r="B19" s="128"/>
      <c r="C19" s="128"/>
      <c r="D19" s="128"/>
      <c r="E19" s="128"/>
      <c r="F19" s="153"/>
      <c r="G19" s="90"/>
      <c r="H19" s="128"/>
      <c r="I19" s="153"/>
      <c r="J19" s="153"/>
      <c r="K19" s="79"/>
      <c r="L19" s="248"/>
      <c r="N19" s="5"/>
    </row>
    <row r="20" spans="1:14" s="245" customFormat="1" ht="13.5" customHeight="1">
      <c r="A20" s="128"/>
      <c r="B20" s="128"/>
      <c r="C20" s="128"/>
      <c r="D20" s="128"/>
      <c r="E20" s="128"/>
      <c r="F20" s="153"/>
      <c r="G20" s="90"/>
      <c r="H20" s="128"/>
      <c r="I20" s="153"/>
      <c r="J20" s="153"/>
      <c r="K20" s="79"/>
      <c r="L20" s="248"/>
      <c r="N20" s="5"/>
    </row>
    <row r="21" spans="1:14" s="245" customFormat="1" ht="13.5" customHeight="1">
      <c r="A21" s="128"/>
      <c r="B21" s="128"/>
      <c r="C21" s="128"/>
      <c r="D21" s="128"/>
      <c r="E21" s="128"/>
      <c r="F21" s="153"/>
      <c r="G21" s="90"/>
      <c r="H21" s="128"/>
      <c r="I21" s="153"/>
      <c r="J21" s="153"/>
      <c r="K21" s="79"/>
      <c r="L21" s="248"/>
      <c r="N21" s="5"/>
    </row>
    <row r="22" spans="1:14" s="245" customFormat="1" ht="13.5" customHeight="1">
      <c r="A22" s="128"/>
      <c r="B22" s="128"/>
      <c r="C22" s="128"/>
      <c r="D22" s="128"/>
      <c r="E22" s="128"/>
      <c r="F22" s="153"/>
      <c r="G22" s="90"/>
      <c r="H22" s="128"/>
      <c r="I22" s="153"/>
      <c r="J22" s="153"/>
      <c r="K22" s="79"/>
      <c r="L22" s="248"/>
      <c r="N22" s="5"/>
    </row>
    <row r="23" spans="1:14" s="245" customFormat="1" ht="13.5" customHeight="1">
      <c r="A23" s="128"/>
      <c r="B23" s="128"/>
      <c r="C23" s="128"/>
      <c r="D23" s="128"/>
      <c r="E23" s="128"/>
      <c r="F23" s="153"/>
      <c r="G23" s="90"/>
      <c r="H23" s="128"/>
      <c r="I23" s="153"/>
      <c r="J23" s="153"/>
      <c r="K23" s="79"/>
      <c r="L23" s="248"/>
      <c r="N23" s="5"/>
    </row>
    <row r="24" spans="1:14" s="245" customFormat="1" ht="13.5" customHeight="1">
      <c r="A24" s="128"/>
      <c r="B24" s="128"/>
      <c r="C24" s="128"/>
      <c r="D24" s="128"/>
      <c r="E24" s="128"/>
      <c r="F24" s="153"/>
      <c r="G24" s="90"/>
      <c r="H24" s="128"/>
      <c r="I24" s="153"/>
      <c r="J24" s="153"/>
      <c r="K24" s="79"/>
      <c r="L24" s="248"/>
      <c r="N24" s="5"/>
    </row>
    <row r="25" spans="1:14" s="245" customFormat="1" ht="13.5" customHeight="1">
      <c r="A25" s="128"/>
      <c r="B25" s="128"/>
      <c r="C25" s="128"/>
      <c r="D25" s="128"/>
      <c r="E25" s="128"/>
      <c r="F25" s="153"/>
      <c r="G25" s="90"/>
      <c r="H25" s="128"/>
      <c r="I25" s="153"/>
      <c r="J25" s="153"/>
      <c r="K25" s="79"/>
      <c r="L25" s="248"/>
      <c r="N25" s="5"/>
    </row>
    <row r="26" spans="1:14" s="245" customFormat="1" ht="13.5" customHeight="1">
      <c r="A26" s="128"/>
      <c r="B26" s="128"/>
      <c r="C26" s="128"/>
      <c r="D26" s="128"/>
      <c r="E26" s="128"/>
      <c r="F26" s="153"/>
      <c r="G26" s="90"/>
      <c r="H26" s="128"/>
      <c r="I26" s="153"/>
      <c r="J26" s="153"/>
      <c r="K26" s="79"/>
      <c r="L26" s="248"/>
      <c r="N26" s="5"/>
    </row>
    <row r="27" spans="1:14" s="245" customFormat="1" ht="13.5" customHeight="1">
      <c r="A27" s="128"/>
      <c r="B27" s="128"/>
      <c r="C27" s="128"/>
      <c r="D27" s="128"/>
      <c r="E27" s="128"/>
      <c r="F27" s="153"/>
      <c r="G27" s="90"/>
      <c r="H27" s="128"/>
      <c r="I27" s="153"/>
      <c r="J27" s="153"/>
      <c r="K27" s="79"/>
      <c r="L27" s="248"/>
      <c r="N27" s="5"/>
    </row>
    <row r="28" spans="1:14" s="245" customFormat="1" ht="13.5" customHeight="1">
      <c r="A28" s="128"/>
      <c r="B28" s="128"/>
      <c r="C28" s="128"/>
      <c r="D28" s="128"/>
      <c r="E28" s="128"/>
      <c r="F28" s="153"/>
      <c r="G28" s="90"/>
      <c r="H28" s="128"/>
      <c r="I28" s="153"/>
      <c r="J28" s="153"/>
      <c r="K28" s="79"/>
      <c r="L28" s="248"/>
      <c r="N28" s="5"/>
    </row>
    <row r="29" spans="1:14" s="245" customFormat="1" ht="13.5" customHeight="1">
      <c r="A29" s="128"/>
      <c r="B29" s="128"/>
      <c r="C29" s="128"/>
      <c r="D29" s="128"/>
      <c r="E29" s="128"/>
      <c r="F29" s="153"/>
      <c r="G29" s="90"/>
      <c r="H29" s="128"/>
      <c r="I29" s="153"/>
      <c r="J29" s="153"/>
      <c r="K29" s="79"/>
      <c r="L29" s="248"/>
      <c r="N29" s="5"/>
    </row>
    <row r="30" spans="1:14" s="245" customFormat="1" ht="13.5" customHeight="1">
      <c r="A30" s="128"/>
      <c r="B30" s="128"/>
      <c r="C30" s="128"/>
      <c r="D30" s="128"/>
      <c r="E30" s="128"/>
      <c r="F30" s="153"/>
      <c r="G30" s="90"/>
      <c r="H30" s="128"/>
      <c r="I30" s="153"/>
      <c r="J30" s="153"/>
      <c r="K30" s="79"/>
      <c r="L30" s="248"/>
      <c r="N30" s="5"/>
    </row>
    <row r="31" spans="1:14" s="245" customFormat="1" ht="13.5" customHeight="1">
      <c r="A31" s="128"/>
      <c r="B31" s="128"/>
      <c r="C31" s="128"/>
      <c r="D31" s="128"/>
      <c r="E31" s="128"/>
      <c r="F31" s="153"/>
      <c r="G31" s="90"/>
      <c r="H31" s="128"/>
      <c r="I31" s="153"/>
      <c r="J31" s="153"/>
      <c r="K31" s="79"/>
      <c r="L31" s="248"/>
      <c r="N31" s="5"/>
    </row>
    <row r="32" spans="1:14" s="245" customFormat="1" ht="13.5" customHeight="1">
      <c r="A32" s="128"/>
      <c r="B32" s="128"/>
      <c r="C32" s="128"/>
      <c r="D32" s="128"/>
      <c r="E32" s="128"/>
      <c r="F32" s="153"/>
      <c r="G32" s="90"/>
      <c r="H32" s="128"/>
      <c r="I32" s="153"/>
      <c r="J32" s="153"/>
      <c r="K32" s="79"/>
      <c r="L32" s="248"/>
      <c r="N32" s="5"/>
    </row>
    <row r="33" spans="1:14" s="245" customFormat="1" ht="13.5" customHeight="1">
      <c r="A33" s="128"/>
      <c r="B33" s="128"/>
      <c r="C33" s="128"/>
      <c r="D33" s="128"/>
      <c r="E33" s="128"/>
      <c r="F33" s="153"/>
      <c r="G33" s="90"/>
      <c r="H33" s="128"/>
      <c r="I33" s="153"/>
      <c r="J33" s="153"/>
      <c r="K33" s="79"/>
      <c r="L33" s="248"/>
      <c r="N33" s="5"/>
    </row>
    <row r="34" spans="1:14" s="245" customFormat="1" ht="13.5" customHeight="1">
      <c r="A34" s="128"/>
      <c r="B34" s="128"/>
      <c r="C34" s="128"/>
      <c r="D34" s="128"/>
      <c r="E34" s="128"/>
      <c r="F34" s="153"/>
      <c r="G34" s="90"/>
      <c r="H34" s="128"/>
      <c r="I34" s="153"/>
      <c r="J34" s="153"/>
      <c r="K34" s="79"/>
      <c r="L34" s="248"/>
      <c r="N34" s="5"/>
    </row>
    <row r="35" spans="1:14" s="245" customFormat="1" ht="13.5" customHeight="1">
      <c r="A35" s="128"/>
      <c r="B35" s="128"/>
      <c r="C35" s="128"/>
      <c r="D35" s="128"/>
      <c r="E35" s="128"/>
      <c r="F35" s="153"/>
      <c r="G35" s="90"/>
      <c r="H35" s="128"/>
      <c r="I35" s="153"/>
      <c r="J35" s="153"/>
      <c r="K35" s="79"/>
      <c r="L35" s="248"/>
      <c r="N35" s="5"/>
    </row>
    <row r="36" spans="1:14" s="245" customFormat="1" ht="13.5" customHeight="1">
      <c r="A36" s="128"/>
      <c r="B36" s="128"/>
      <c r="C36" s="128"/>
      <c r="D36" s="128"/>
      <c r="E36" s="128"/>
      <c r="F36" s="153"/>
      <c r="G36" s="90"/>
      <c r="H36" s="128"/>
      <c r="I36" s="153"/>
      <c r="J36" s="153"/>
      <c r="K36" s="79"/>
      <c r="L36" s="248"/>
      <c r="N36" s="5"/>
    </row>
    <row r="37" spans="1:14" s="245" customFormat="1" ht="13.5" customHeight="1">
      <c r="A37" s="128"/>
      <c r="B37" s="128"/>
      <c r="C37" s="128"/>
      <c r="D37" s="128"/>
      <c r="E37" s="128"/>
      <c r="F37" s="153"/>
      <c r="G37" s="90"/>
      <c r="H37" s="128"/>
      <c r="I37" s="153"/>
      <c r="J37" s="153"/>
      <c r="K37" s="79"/>
      <c r="L37" s="248"/>
      <c r="N37" s="5"/>
    </row>
    <row r="38" spans="1:14" s="245" customFormat="1" ht="13.5" customHeight="1">
      <c r="A38" s="128"/>
      <c r="B38" s="128"/>
      <c r="C38" s="128"/>
      <c r="D38" s="128"/>
      <c r="E38" s="128"/>
      <c r="F38" s="153"/>
      <c r="G38" s="90"/>
      <c r="H38" s="128"/>
      <c r="I38" s="153"/>
      <c r="J38" s="153"/>
      <c r="K38" s="79"/>
      <c r="L38" s="248"/>
      <c r="N38" s="5"/>
    </row>
    <row r="39" spans="1:14" s="245" customFormat="1" ht="13.5" customHeight="1">
      <c r="A39" s="128"/>
      <c r="B39" s="128"/>
      <c r="C39" s="128"/>
      <c r="D39" s="128"/>
      <c r="E39" s="128"/>
      <c r="F39" s="153"/>
      <c r="G39" s="90"/>
      <c r="H39" s="128"/>
      <c r="I39" s="153"/>
      <c r="J39" s="153"/>
      <c r="K39" s="79"/>
      <c r="L39" s="248"/>
      <c r="N39" s="5"/>
    </row>
    <row r="40" spans="1:14" s="245" customFormat="1" ht="13.5" customHeight="1">
      <c r="A40" s="128"/>
      <c r="B40" s="128"/>
      <c r="C40" s="128"/>
      <c r="D40" s="128"/>
      <c r="E40" s="128"/>
      <c r="F40" s="153"/>
      <c r="G40" s="90"/>
      <c r="H40" s="128"/>
      <c r="I40" s="153"/>
      <c r="J40" s="153"/>
      <c r="K40" s="79"/>
      <c r="L40" s="248"/>
      <c r="N40" s="5"/>
    </row>
    <row r="41" spans="1:14" s="245" customFormat="1" ht="13.5" customHeight="1">
      <c r="A41" s="128"/>
      <c r="B41" s="128"/>
      <c r="C41" s="128"/>
      <c r="D41" s="128"/>
      <c r="E41" s="128"/>
      <c r="F41" s="153"/>
      <c r="G41" s="90"/>
      <c r="H41" s="128"/>
      <c r="I41" s="153"/>
      <c r="J41" s="153"/>
      <c r="K41" s="79"/>
      <c r="L41" s="248"/>
      <c r="N41" s="5"/>
    </row>
    <row r="42" spans="1:14" s="245" customFormat="1" ht="12.75" customHeight="1">
      <c r="A42" s="128"/>
      <c r="B42" s="128"/>
      <c r="C42" s="128"/>
      <c r="D42" s="128"/>
      <c r="E42" s="128"/>
      <c r="F42" s="153"/>
      <c r="G42" s="90"/>
      <c r="H42" s="128"/>
      <c r="I42" s="153"/>
      <c r="J42" s="153"/>
      <c r="K42" s="79"/>
      <c r="L42" s="248"/>
      <c r="N42" s="5"/>
    </row>
    <row r="43" spans="1:14" s="245" customFormat="1" ht="13.5" customHeight="1">
      <c r="A43" s="128"/>
      <c r="B43" s="128"/>
      <c r="C43" s="128"/>
      <c r="D43" s="128"/>
      <c r="E43" s="128"/>
      <c r="F43" s="153"/>
      <c r="G43" s="90"/>
      <c r="H43" s="128"/>
      <c r="I43" s="153"/>
      <c r="J43" s="153"/>
      <c r="K43" s="79"/>
      <c r="L43" s="248"/>
      <c r="N43" s="5"/>
    </row>
    <row r="44" spans="1:14" s="245" customFormat="1" ht="13.5" customHeight="1">
      <c r="A44" s="128"/>
      <c r="B44" s="128"/>
      <c r="C44" s="128"/>
      <c r="D44" s="128"/>
      <c r="E44" s="128"/>
      <c r="F44" s="153"/>
      <c r="G44" s="90"/>
      <c r="H44" s="128"/>
      <c r="I44" s="153"/>
      <c r="J44" s="153"/>
      <c r="K44" s="79"/>
      <c r="L44" s="248"/>
      <c r="N44" s="5"/>
    </row>
    <row r="45" spans="1:14" s="245" customFormat="1" ht="13.5" customHeight="1">
      <c r="A45" s="128"/>
      <c r="B45" s="128"/>
      <c r="C45" s="128"/>
      <c r="D45" s="128"/>
      <c r="E45" s="128"/>
      <c r="F45" s="153"/>
      <c r="G45" s="90"/>
      <c r="H45" s="128"/>
      <c r="I45" s="153"/>
      <c r="J45" s="153"/>
      <c r="K45" s="79"/>
      <c r="L45" s="248"/>
      <c r="N45" s="5"/>
    </row>
    <row r="46" spans="1:14" s="245" customFormat="1" ht="13.5" customHeight="1">
      <c r="A46" s="128"/>
      <c r="B46" s="128"/>
      <c r="C46" s="128"/>
      <c r="D46" s="128"/>
      <c r="E46" s="128"/>
      <c r="F46" s="153"/>
      <c r="G46" s="90"/>
      <c r="H46" s="128"/>
      <c r="I46" s="153"/>
      <c r="J46" s="153"/>
      <c r="K46" s="79"/>
      <c r="L46" s="248"/>
      <c r="N46" s="5"/>
    </row>
    <row r="47" spans="1:14" s="245" customFormat="1" ht="13.5" customHeight="1">
      <c r="A47" s="128"/>
      <c r="B47" s="128"/>
      <c r="C47" s="128"/>
      <c r="D47" s="128"/>
      <c r="E47" s="128"/>
      <c r="F47" s="153"/>
      <c r="G47" s="90"/>
      <c r="H47" s="128"/>
      <c r="I47" s="153"/>
      <c r="J47" s="153"/>
      <c r="K47" s="79"/>
      <c r="L47" s="248"/>
      <c r="N47" s="5"/>
    </row>
    <row r="48" spans="1:14" s="245" customFormat="1" ht="13.5" customHeight="1">
      <c r="A48" s="128"/>
      <c r="B48" s="128"/>
      <c r="C48" s="128"/>
      <c r="D48" s="128"/>
      <c r="E48" s="128"/>
      <c r="F48" s="153"/>
      <c r="G48" s="90"/>
      <c r="H48" s="128"/>
      <c r="I48" s="153"/>
      <c r="J48" s="153"/>
      <c r="K48" s="79"/>
      <c r="L48" s="248"/>
      <c r="N48" s="5"/>
    </row>
    <row r="49" spans="1:14" s="245" customFormat="1" ht="13.5" customHeight="1">
      <c r="A49" s="128"/>
      <c r="B49" s="128"/>
      <c r="C49" s="128"/>
      <c r="D49" s="128"/>
      <c r="E49" s="128"/>
      <c r="F49" s="153"/>
      <c r="G49" s="90"/>
      <c r="H49" s="128"/>
      <c r="I49" s="153"/>
      <c r="J49" s="153"/>
      <c r="K49" s="79"/>
      <c r="L49" s="248"/>
      <c r="N49" s="5"/>
    </row>
    <row r="50" spans="1:14" s="245" customFormat="1" ht="13.5" customHeight="1">
      <c r="A50" s="128"/>
      <c r="B50" s="128"/>
      <c r="C50" s="128"/>
      <c r="D50" s="128"/>
      <c r="E50" s="128"/>
      <c r="F50" s="153"/>
      <c r="G50" s="90"/>
      <c r="H50" s="128"/>
      <c r="I50" s="153"/>
      <c r="J50" s="153"/>
      <c r="K50" s="79"/>
      <c r="L50" s="248"/>
      <c r="N50" s="5"/>
    </row>
    <row r="51" spans="1:14" s="245" customFormat="1" ht="13.5" customHeight="1">
      <c r="A51" s="128"/>
      <c r="B51" s="128"/>
      <c r="C51" s="128"/>
      <c r="D51" s="128"/>
      <c r="E51" s="128"/>
      <c r="F51" s="153"/>
      <c r="G51" s="90"/>
      <c r="H51" s="128"/>
      <c r="I51" s="153"/>
      <c r="J51" s="153"/>
      <c r="K51" s="79"/>
      <c r="L51" s="248"/>
      <c r="N51" s="5"/>
    </row>
    <row r="52" spans="1:14" s="245" customFormat="1" ht="21" customHeight="1">
      <c r="A52" s="128"/>
      <c r="B52" s="128"/>
      <c r="C52" s="128"/>
      <c r="D52" s="128"/>
      <c r="E52" s="128"/>
      <c r="F52" s="153"/>
      <c r="G52" s="90"/>
      <c r="H52" s="128"/>
      <c r="I52" s="153"/>
      <c r="J52" s="153"/>
      <c r="K52" s="79"/>
      <c r="L52" s="248"/>
      <c r="N52" s="5"/>
    </row>
    <row r="53" spans="1:14" s="245" customFormat="1" ht="13.5" customHeight="1">
      <c r="A53" s="128"/>
      <c r="B53" s="128"/>
      <c r="C53" s="128"/>
      <c r="D53" s="128"/>
      <c r="E53" s="128"/>
      <c r="F53" s="153"/>
      <c r="G53" s="90"/>
      <c r="H53" s="128"/>
      <c r="I53" s="153"/>
      <c r="J53" s="153"/>
      <c r="K53" s="79"/>
      <c r="L53" s="248"/>
      <c r="N53" s="5"/>
    </row>
    <row r="54" spans="1:14" s="245" customFormat="1" ht="13.5" customHeight="1">
      <c r="A54" s="128"/>
      <c r="B54" s="128"/>
      <c r="C54" s="128"/>
      <c r="D54" s="128"/>
      <c r="E54" s="128"/>
      <c r="F54" s="153"/>
      <c r="G54" s="90"/>
      <c r="H54" s="128"/>
      <c r="I54" s="153"/>
      <c r="J54" s="153"/>
      <c r="K54" s="79"/>
      <c r="L54" s="248"/>
      <c r="N54" s="5"/>
    </row>
    <row r="55" spans="1:14" s="245" customFormat="1" ht="13.5" customHeight="1">
      <c r="A55" s="128"/>
      <c r="B55" s="128"/>
      <c r="C55" s="128"/>
      <c r="D55" s="128"/>
      <c r="E55" s="128"/>
      <c r="F55" s="153"/>
      <c r="G55" s="90"/>
      <c r="H55" s="128"/>
      <c r="I55" s="153"/>
      <c r="J55" s="153"/>
      <c r="K55" s="79"/>
      <c r="L55" s="248"/>
      <c r="N55" s="5"/>
    </row>
    <row r="56" spans="1:14" s="245" customFormat="1" ht="13.5" customHeight="1">
      <c r="A56" s="128"/>
      <c r="B56" s="128"/>
      <c r="C56" s="128"/>
      <c r="D56" s="128"/>
      <c r="E56" s="128"/>
      <c r="F56" s="153"/>
      <c r="G56" s="90"/>
      <c r="H56" s="128"/>
      <c r="I56" s="153"/>
      <c r="J56" s="153"/>
      <c r="K56" s="79"/>
      <c r="L56" s="248"/>
      <c r="N56" s="5"/>
    </row>
    <row r="57" spans="1:14" s="245" customFormat="1" ht="13.5" customHeight="1">
      <c r="A57" s="128"/>
      <c r="B57" s="128"/>
      <c r="C57" s="128"/>
      <c r="D57" s="128"/>
      <c r="E57" s="128"/>
      <c r="F57" s="153"/>
      <c r="G57" s="90"/>
      <c r="H57" s="128"/>
      <c r="I57" s="153"/>
      <c r="J57" s="153"/>
      <c r="K57" s="79"/>
      <c r="L57" s="248"/>
      <c r="N57" s="5"/>
    </row>
    <row r="58" spans="1:14" s="245" customFormat="1" ht="13.5" customHeight="1">
      <c r="A58" s="128"/>
      <c r="B58" s="128"/>
      <c r="C58" s="128"/>
      <c r="D58" s="128"/>
      <c r="E58" s="128"/>
      <c r="F58" s="153"/>
      <c r="G58" s="90"/>
      <c r="H58" s="128"/>
      <c r="I58" s="153"/>
      <c r="J58" s="153"/>
      <c r="K58" s="79"/>
      <c r="L58" s="248"/>
      <c r="N58" s="5"/>
    </row>
    <row r="59" spans="1:14" s="245" customFormat="1" ht="13.5" customHeight="1">
      <c r="A59" s="128"/>
      <c r="B59" s="128"/>
      <c r="C59" s="128"/>
      <c r="D59" s="128"/>
      <c r="E59" s="128"/>
      <c r="F59" s="153"/>
      <c r="G59" s="90"/>
      <c r="H59" s="128"/>
      <c r="I59" s="153"/>
      <c r="J59" s="153"/>
      <c r="K59" s="79"/>
      <c r="L59" s="248"/>
      <c r="N59" s="5"/>
    </row>
    <row r="60" spans="1:14" s="245" customFormat="1" ht="13.5" customHeight="1">
      <c r="A60" s="128"/>
      <c r="B60" s="128"/>
      <c r="C60" s="128"/>
      <c r="D60" s="128"/>
      <c r="E60" s="128"/>
      <c r="F60" s="153"/>
      <c r="G60" s="90"/>
      <c r="H60" s="128"/>
      <c r="I60" s="153"/>
      <c r="J60" s="153"/>
      <c r="K60" s="79"/>
      <c r="L60" s="248"/>
      <c r="N60" s="5"/>
    </row>
    <row r="61" spans="1:14" s="245" customFormat="1" ht="13.5" customHeight="1">
      <c r="A61" s="128"/>
      <c r="B61" s="128"/>
      <c r="C61" s="128"/>
      <c r="D61" s="128"/>
      <c r="E61" s="128"/>
      <c r="F61" s="153"/>
      <c r="G61" s="90"/>
      <c r="H61" s="128"/>
      <c r="I61" s="153"/>
      <c r="J61" s="153"/>
      <c r="K61" s="79"/>
      <c r="L61" s="248"/>
      <c r="N61" s="5"/>
    </row>
    <row r="62" spans="1:14" s="245" customFormat="1" ht="13.5" customHeight="1">
      <c r="A62" s="128"/>
      <c r="B62" s="128"/>
      <c r="C62" s="128"/>
      <c r="D62" s="128"/>
      <c r="E62" s="128"/>
      <c r="F62" s="153"/>
      <c r="G62" s="90"/>
      <c r="H62" s="128"/>
      <c r="I62" s="153"/>
      <c r="J62" s="153"/>
      <c r="K62" s="79"/>
      <c r="L62" s="248"/>
      <c r="N62" s="5"/>
    </row>
    <row r="63" spans="1:14" s="245" customFormat="1" ht="13.5" customHeight="1">
      <c r="A63" s="128"/>
      <c r="B63" s="128"/>
      <c r="C63" s="128"/>
      <c r="D63" s="128"/>
      <c r="E63" s="128"/>
      <c r="F63" s="153"/>
      <c r="G63" s="90"/>
      <c r="H63" s="128"/>
      <c r="I63" s="153"/>
      <c r="J63" s="153"/>
      <c r="K63" s="79"/>
      <c r="L63" s="248"/>
      <c r="N63" s="5"/>
    </row>
    <row r="64" spans="1:14" s="245" customFormat="1" ht="13.5" customHeight="1">
      <c r="A64" s="128"/>
      <c r="B64" s="128"/>
      <c r="C64" s="128"/>
      <c r="D64" s="128"/>
      <c r="E64" s="128"/>
      <c r="F64" s="153"/>
      <c r="G64" s="90"/>
      <c r="H64" s="128"/>
      <c r="I64" s="153"/>
      <c r="J64" s="153"/>
      <c r="K64" s="79"/>
      <c r="L64" s="248"/>
      <c r="N64" s="5"/>
    </row>
    <row r="65" spans="1:14" s="245" customFormat="1" ht="13.5" customHeight="1">
      <c r="A65" s="128"/>
      <c r="B65" s="128"/>
      <c r="C65" s="128"/>
      <c r="D65" s="128"/>
      <c r="E65" s="128"/>
      <c r="F65" s="153"/>
      <c r="G65" s="90"/>
      <c r="H65" s="128"/>
      <c r="I65" s="153"/>
      <c r="J65" s="153"/>
      <c r="K65" s="79"/>
      <c r="L65" s="248"/>
      <c r="N65" s="5"/>
    </row>
    <row r="66" spans="1:14" s="245" customFormat="1" ht="13.5" customHeight="1">
      <c r="A66" s="128"/>
      <c r="B66" s="128"/>
      <c r="C66" s="128"/>
      <c r="D66" s="128"/>
      <c r="E66" s="128"/>
      <c r="F66" s="153"/>
      <c r="G66" s="90"/>
      <c r="H66" s="128"/>
      <c r="I66" s="153"/>
      <c r="J66" s="153"/>
      <c r="K66" s="79"/>
      <c r="L66" s="248"/>
      <c r="N66" s="5"/>
    </row>
    <row r="67" spans="1:14" s="245" customFormat="1" ht="13.5" customHeight="1">
      <c r="A67" s="128"/>
      <c r="B67" s="128"/>
      <c r="C67" s="128"/>
      <c r="D67" s="128"/>
      <c r="E67" s="128"/>
      <c r="F67" s="153"/>
      <c r="G67" s="90"/>
      <c r="H67" s="128"/>
      <c r="I67" s="153"/>
      <c r="J67" s="153"/>
      <c r="K67" s="79"/>
      <c r="L67" s="248"/>
      <c r="N67" s="5"/>
    </row>
    <row r="68" spans="1:14" s="245" customFormat="1" ht="13.5" customHeight="1">
      <c r="A68" s="128"/>
      <c r="B68" s="128"/>
      <c r="C68" s="128"/>
      <c r="D68" s="128"/>
      <c r="E68" s="128"/>
      <c r="F68" s="153"/>
      <c r="G68" s="90"/>
      <c r="H68" s="128"/>
      <c r="I68" s="153"/>
      <c r="J68" s="153"/>
      <c r="K68" s="79"/>
      <c r="L68" s="248"/>
      <c r="N68" s="5"/>
    </row>
    <row r="69" spans="1:14" s="245" customFormat="1" ht="13.5" customHeight="1">
      <c r="A69" s="128"/>
      <c r="B69" s="128"/>
      <c r="C69" s="128"/>
      <c r="D69" s="128"/>
      <c r="E69" s="128"/>
      <c r="F69" s="153"/>
      <c r="G69" s="90"/>
      <c r="H69" s="128"/>
      <c r="I69" s="153"/>
      <c r="J69" s="153"/>
      <c r="K69" s="79"/>
      <c r="L69" s="248"/>
      <c r="N69" s="5"/>
    </row>
    <row r="70" spans="1:14" s="245" customFormat="1" ht="13.5" customHeight="1">
      <c r="A70" s="128"/>
      <c r="B70" s="128"/>
      <c r="C70" s="128"/>
      <c r="D70" s="128"/>
      <c r="E70" s="128"/>
      <c r="F70" s="153"/>
      <c r="G70" s="90"/>
      <c r="H70" s="128"/>
      <c r="I70" s="153"/>
      <c r="J70" s="153"/>
      <c r="K70" s="79"/>
      <c r="L70" s="248"/>
      <c r="N70" s="5"/>
    </row>
    <row r="71" spans="1:14" s="245" customFormat="1" ht="13.5" customHeight="1">
      <c r="A71" s="128"/>
      <c r="B71" s="128"/>
      <c r="C71" s="128"/>
      <c r="D71" s="128"/>
      <c r="E71" s="128"/>
      <c r="F71" s="153"/>
      <c r="G71" s="90"/>
      <c r="H71" s="128"/>
      <c r="I71" s="153"/>
      <c r="J71" s="153"/>
      <c r="K71" s="79"/>
      <c r="L71" s="248"/>
      <c r="N71" s="5"/>
    </row>
    <row r="72" spans="1:14" s="245" customFormat="1" ht="13.5" customHeight="1">
      <c r="A72" s="128"/>
      <c r="B72" s="128"/>
      <c r="C72" s="128"/>
      <c r="D72" s="128"/>
      <c r="E72" s="128"/>
      <c r="F72" s="153"/>
      <c r="G72" s="90"/>
      <c r="H72" s="128"/>
      <c r="I72" s="153"/>
      <c r="J72" s="153"/>
      <c r="K72" s="79"/>
      <c r="L72" s="248"/>
      <c r="N72" s="5"/>
    </row>
    <row r="73" spans="1:14" s="245" customFormat="1" ht="13.5" customHeight="1">
      <c r="A73" s="128"/>
      <c r="B73" s="128"/>
      <c r="C73" s="128"/>
      <c r="D73" s="128"/>
      <c r="E73" s="128"/>
      <c r="F73" s="153"/>
      <c r="G73" s="90"/>
      <c r="H73" s="128"/>
      <c r="I73" s="153"/>
      <c r="J73" s="153"/>
      <c r="K73" s="79"/>
      <c r="L73" s="248"/>
      <c r="N73" s="5"/>
    </row>
    <row r="74" spans="1:14" s="245" customFormat="1" ht="13.5" customHeight="1">
      <c r="A74" s="128"/>
      <c r="B74" s="128"/>
      <c r="C74" s="128"/>
      <c r="D74" s="128"/>
      <c r="E74" s="128"/>
      <c r="F74" s="153"/>
      <c r="G74" s="90"/>
      <c r="H74" s="128"/>
      <c r="I74" s="153"/>
      <c r="J74" s="153"/>
      <c r="K74" s="79"/>
      <c r="L74" s="248"/>
      <c r="N74" s="5"/>
    </row>
    <row r="75" spans="1:14" s="245" customFormat="1" ht="13.5" customHeight="1">
      <c r="A75" s="128"/>
      <c r="B75" s="128"/>
      <c r="C75" s="128"/>
      <c r="D75" s="128"/>
      <c r="E75" s="128"/>
      <c r="F75" s="153"/>
      <c r="G75" s="90"/>
      <c r="H75" s="128"/>
      <c r="I75" s="153"/>
      <c r="J75" s="153"/>
      <c r="K75" s="79"/>
      <c r="L75" s="248"/>
      <c r="N75" s="5"/>
    </row>
    <row r="76" spans="1:14" s="245" customFormat="1" ht="13.5" customHeight="1">
      <c r="A76" s="128"/>
      <c r="B76" s="128"/>
      <c r="C76" s="128"/>
      <c r="D76" s="128"/>
      <c r="E76" s="128"/>
      <c r="F76" s="153"/>
      <c r="G76" s="90"/>
      <c r="H76" s="128"/>
      <c r="I76" s="153"/>
      <c r="J76" s="153"/>
      <c r="K76" s="79"/>
      <c r="L76" s="248"/>
      <c r="N76" s="5"/>
    </row>
    <row r="77" spans="1:14" s="245" customFormat="1" ht="13.5" customHeight="1">
      <c r="A77" s="128"/>
      <c r="B77" s="128"/>
      <c r="C77" s="128"/>
      <c r="D77" s="128"/>
      <c r="E77" s="128"/>
      <c r="F77" s="153"/>
      <c r="G77" s="90"/>
      <c r="H77" s="128"/>
      <c r="I77" s="153"/>
      <c r="J77" s="153"/>
      <c r="K77" s="79"/>
      <c r="L77" s="248"/>
      <c r="N77" s="5"/>
    </row>
    <row r="78" spans="1:14" s="245" customFormat="1" ht="13.5" customHeight="1">
      <c r="A78" s="128"/>
      <c r="B78" s="128"/>
      <c r="C78" s="128"/>
      <c r="D78" s="128"/>
      <c r="E78" s="128"/>
      <c r="F78" s="153"/>
      <c r="G78" s="90"/>
      <c r="H78" s="128"/>
      <c r="I78" s="153"/>
      <c r="J78" s="153"/>
      <c r="K78" s="79"/>
      <c r="L78" s="248"/>
      <c r="N78" s="5"/>
    </row>
    <row r="79" spans="1:14" s="245" customFormat="1" ht="13.5" customHeight="1">
      <c r="A79" s="128"/>
      <c r="B79" s="128"/>
      <c r="C79" s="128"/>
      <c r="D79" s="128"/>
      <c r="E79" s="128"/>
      <c r="F79" s="153"/>
      <c r="G79" s="90"/>
      <c r="H79" s="128"/>
      <c r="I79" s="153"/>
      <c r="J79" s="153"/>
      <c r="K79" s="79"/>
      <c r="L79" s="248"/>
      <c r="N79" s="5"/>
    </row>
    <row r="80" spans="1:14" s="245" customFormat="1" ht="13.5" customHeight="1">
      <c r="A80" s="128"/>
      <c r="B80" s="128"/>
      <c r="C80" s="128"/>
      <c r="D80" s="128"/>
      <c r="E80" s="128"/>
      <c r="F80" s="153"/>
      <c r="G80" s="90"/>
      <c r="H80" s="128"/>
      <c r="I80" s="153"/>
      <c r="J80" s="153"/>
      <c r="K80" s="79"/>
      <c r="L80" s="248"/>
      <c r="N80" s="5"/>
    </row>
    <row r="81" spans="1:14" s="245" customFormat="1" ht="13.5" customHeight="1">
      <c r="A81" s="128"/>
      <c r="B81" s="128"/>
      <c r="C81" s="128"/>
      <c r="D81" s="128"/>
      <c r="E81" s="128"/>
      <c r="F81" s="153"/>
      <c r="G81" s="90"/>
      <c r="H81" s="128"/>
      <c r="I81" s="153"/>
      <c r="J81" s="153"/>
      <c r="K81" s="79"/>
      <c r="L81" s="248"/>
      <c r="N81" s="5"/>
    </row>
    <row r="82" spans="1:14" s="245" customFormat="1" ht="13.5" customHeight="1">
      <c r="A82" s="128"/>
      <c r="B82" s="128"/>
      <c r="C82" s="128"/>
      <c r="D82" s="128"/>
      <c r="E82" s="128"/>
      <c r="F82" s="153"/>
      <c r="G82" s="90"/>
      <c r="H82" s="128"/>
      <c r="I82" s="153"/>
      <c r="J82" s="153"/>
      <c r="K82" s="79"/>
      <c r="L82" s="248"/>
      <c r="N82" s="5"/>
    </row>
    <row r="83" spans="1:14" s="245" customFormat="1" ht="13.5" customHeight="1">
      <c r="A83" s="128"/>
      <c r="B83" s="128"/>
      <c r="C83" s="128"/>
      <c r="D83" s="128"/>
      <c r="E83" s="128"/>
      <c r="F83" s="153"/>
      <c r="G83" s="90"/>
      <c r="H83" s="128"/>
      <c r="I83" s="153"/>
      <c r="J83" s="153"/>
      <c r="K83" s="79"/>
      <c r="L83" s="248"/>
      <c r="N83" s="5"/>
    </row>
    <row r="84" spans="1:14" s="245" customFormat="1" ht="13.5" customHeight="1">
      <c r="A84" s="128"/>
      <c r="B84" s="128"/>
      <c r="C84" s="128"/>
      <c r="D84" s="128"/>
      <c r="E84" s="128"/>
      <c r="F84" s="153"/>
      <c r="G84" s="90"/>
      <c r="H84" s="128"/>
      <c r="I84" s="153"/>
      <c r="J84" s="153"/>
      <c r="K84" s="79"/>
      <c r="L84" s="248"/>
      <c r="N84" s="5"/>
    </row>
    <row r="85" spans="1:14" s="245" customFormat="1" ht="13.5" customHeight="1">
      <c r="A85" s="128"/>
      <c r="B85" s="128"/>
      <c r="C85" s="128"/>
      <c r="D85" s="128"/>
      <c r="E85" s="128"/>
      <c r="F85" s="153"/>
      <c r="G85" s="90"/>
      <c r="H85" s="128"/>
      <c r="I85" s="153"/>
      <c r="J85" s="153"/>
      <c r="K85" s="79"/>
      <c r="L85" s="248"/>
      <c r="N85" s="5"/>
    </row>
    <row r="86" spans="1:14" s="245" customFormat="1" ht="13.5" customHeight="1">
      <c r="A86" s="128"/>
      <c r="B86" s="128"/>
      <c r="C86" s="128"/>
      <c r="D86" s="128"/>
      <c r="E86" s="128"/>
      <c r="F86" s="153"/>
      <c r="G86" s="90"/>
      <c r="H86" s="128"/>
      <c r="I86" s="153"/>
      <c r="J86" s="153"/>
      <c r="K86" s="79"/>
      <c r="L86" s="248"/>
      <c r="N86" s="5"/>
    </row>
    <row r="87" spans="1:14" s="245" customFormat="1" ht="13.5" customHeight="1">
      <c r="A87" s="128"/>
      <c r="B87" s="128"/>
      <c r="C87" s="128"/>
      <c r="D87" s="128"/>
      <c r="E87" s="128"/>
      <c r="F87" s="153"/>
      <c r="G87" s="90"/>
      <c r="H87" s="128"/>
      <c r="I87" s="153"/>
      <c r="J87" s="153"/>
      <c r="K87" s="79"/>
      <c r="L87" s="248"/>
      <c r="N87" s="5"/>
    </row>
    <row r="88" spans="1:14" s="245" customFormat="1" ht="13.5" customHeight="1">
      <c r="A88" s="128"/>
      <c r="B88" s="128"/>
      <c r="C88" s="128"/>
      <c r="D88" s="128"/>
      <c r="E88" s="128"/>
      <c r="F88" s="153"/>
      <c r="G88" s="90"/>
      <c r="H88" s="128"/>
      <c r="I88" s="153"/>
      <c r="J88" s="153"/>
      <c r="K88" s="79"/>
      <c r="L88" s="248"/>
      <c r="N88" s="5"/>
    </row>
    <row r="89" spans="1:14" s="245" customFormat="1" ht="13.5" customHeight="1">
      <c r="A89" s="128"/>
      <c r="B89" s="128"/>
      <c r="C89" s="128"/>
      <c r="D89" s="128"/>
      <c r="E89" s="128"/>
      <c r="F89" s="153"/>
      <c r="G89" s="90"/>
      <c r="H89" s="128"/>
      <c r="I89" s="153"/>
      <c r="J89" s="153"/>
      <c r="K89" s="79"/>
      <c r="L89" s="248"/>
      <c r="N89" s="5"/>
    </row>
    <row r="90" spans="1:14" s="245" customFormat="1" ht="13.5" customHeight="1">
      <c r="A90" s="128"/>
      <c r="B90" s="128"/>
      <c r="C90" s="128"/>
      <c r="D90" s="128"/>
      <c r="E90" s="128"/>
      <c r="F90" s="153"/>
      <c r="G90" s="90"/>
      <c r="H90" s="128"/>
      <c r="I90" s="153"/>
      <c r="J90" s="153"/>
      <c r="K90" s="79"/>
      <c r="L90" s="248"/>
      <c r="N90" s="5"/>
    </row>
    <row r="91" spans="1:14" s="245" customFormat="1" ht="13.5" customHeight="1">
      <c r="A91" s="128"/>
      <c r="B91" s="128"/>
      <c r="C91" s="128"/>
      <c r="D91" s="128"/>
      <c r="E91" s="128"/>
      <c r="F91" s="153"/>
      <c r="G91" s="90"/>
      <c r="H91" s="128"/>
      <c r="I91" s="153"/>
      <c r="J91" s="153"/>
      <c r="K91" s="79"/>
      <c r="L91" s="248"/>
      <c r="N91" s="5"/>
    </row>
    <row r="92" spans="1:14" s="245" customFormat="1" ht="13.5" customHeight="1">
      <c r="A92" s="128"/>
      <c r="B92" s="128"/>
      <c r="C92" s="128"/>
      <c r="D92" s="128"/>
      <c r="E92" s="128"/>
      <c r="F92" s="153"/>
      <c r="G92" s="90"/>
      <c r="H92" s="128"/>
      <c r="I92" s="153"/>
      <c r="J92" s="153"/>
      <c r="K92" s="79"/>
      <c r="L92" s="248"/>
      <c r="N92" s="5"/>
    </row>
    <row r="93" spans="1:14" s="245" customFormat="1" ht="13.5" customHeight="1">
      <c r="A93" s="128"/>
      <c r="B93" s="128"/>
      <c r="C93" s="128"/>
      <c r="D93" s="128"/>
      <c r="E93" s="128"/>
      <c r="F93" s="153"/>
      <c r="G93" s="90"/>
      <c r="H93" s="128"/>
      <c r="I93" s="153"/>
      <c r="J93" s="153"/>
      <c r="K93" s="79"/>
      <c r="L93" s="248"/>
      <c r="N93" s="5"/>
    </row>
    <row r="94" spans="1:14" s="245" customFormat="1" ht="13.5" customHeight="1">
      <c r="A94" s="128"/>
      <c r="B94" s="128"/>
      <c r="C94" s="128"/>
      <c r="D94" s="128"/>
      <c r="E94" s="128"/>
      <c r="F94" s="153"/>
      <c r="G94" s="90"/>
      <c r="H94" s="128"/>
      <c r="I94" s="153"/>
      <c r="J94" s="153"/>
      <c r="K94" s="79"/>
      <c r="L94" s="248"/>
      <c r="N94" s="5"/>
    </row>
    <row r="95" spans="1:14" s="245" customFormat="1" ht="13.5" customHeight="1">
      <c r="A95" s="128"/>
      <c r="B95" s="128"/>
      <c r="C95" s="128"/>
      <c r="D95" s="128"/>
      <c r="E95" s="128"/>
      <c r="F95" s="153"/>
      <c r="G95" s="90"/>
      <c r="H95" s="128"/>
      <c r="I95" s="153"/>
      <c r="J95" s="153"/>
      <c r="K95" s="79"/>
      <c r="L95" s="248"/>
      <c r="N95" s="5"/>
    </row>
    <row r="96" spans="1:14" s="245" customFormat="1" ht="13.5" customHeight="1">
      <c r="A96" s="128"/>
      <c r="B96" s="128"/>
      <c r="C96" s="128"/>
      <c r="D96" s="128"/>
      <c r="E96" s="128"/>
      <c r="F96" s="153"/>
      <c r="G96" s="90"/>
      <c r="H96" s="128"/>
      <c r="I96" s="153"/>
      <c r="J96" s="153"/>
      <c r="K96" s="79"/>
      <c r="L96" s="248"/>
      <c r="N96" s="5"/>
    </row>
    <row r="97" spans="1:14" s="245" customFormat="1" ht="13.5" customHeight="1">
      <c r="A97" s="128"/>
      <c r="B97" s="128"/>
      <c r="C97" s="128"/>
      <c r="D97" s="128"/>
      <c r="E97" s="128"/>
      <c r="F97" s="153"/>
      <c r="G97" s="90"/>
      <c r="H97" s="128"/>
      <c r="I97" s="153"/>
      <c r="J97" s="153"/>
      <c r="K97" s="79"/>
      <c r="L97" s="248"/>
      <c r="N97" s="5"/>
    </row>
    <row r="98" spans="1:14" s="245" customFormat="1" ht="13.5" customHeight="1">
      <c r="A98" s="128"/>
      <c r="B98" s="128"/>
      <c r="C98" s="128"/>
      <c r="D98" s="128"/>
      <c r="E98" s="128"/>
      <c r="F98" s="153"/>
      <c r="G98" s="90"/>
      <c r="H98" s="128"/>
      <c r="I98" s="153"/>
      <c r="J98" s="153"/>
      <c r="K98" s="79"/>
      <c r="L98" s="248"/>
      <c r="N98" s="5"/>
    </row>
    <row r="99" spans="1:14" s="245" customFormat="1" ht="13.5" customHeight="1">
      <c r="A99" s="128"/>
      <c r="B99" s="128"/>
      <c r="C99" s="128"/>
      <c r="D99" s="128"/>
      <c r="E99" s="128"/>
      <c r="F99" s="153"/>
      <c r="G99" s="90"/>
      <c r="H99" s="128"/>
      <c r="I99" s="153"/>
      <c r="J99" s="153"/>
      <c r="K99" s="79"/>
      <c r="L99" s="248"/>
      <c r="N99" s="5"/>
    </row>
    <row r="100" spans="1:14" s="245" customFormat="1" ht="13.5" customHeight="1">
      <c r="A100" s="128"/>
      <c r="B100" s="128"/>
      <c r="C100" s="128"/>
      <c r="D100" s="128"/>
      <c r="E100" s="128"/>
      <c r="F100" s="153"/>
      <c r="G100" s="90"/>
      <c r="H100" s="128"/>
      <c r="I100" s="153"/>
      <c r="J100" s="153"/>
      <c r="K100" s="79"/>
      <c r="L100" s="248"/>
      <c r="N100" s="5"/>
    </row>
    <row r="101" spans="1:14" s="245" customFormat="1" ht="13.5" customHeight="1">
      <c r="A101" s="128"/>
      <c r="B101" s="128"/>
      <c r="C101" s="128"/>
      <c r="D101" s="128"/>
      <c r="E101" s="128"/>
      <c r="F101" s="153"/>
      <c r="G101" s="90"/>
      <c r="H101" s="128"/>
      <c r="I101" s="153"/>
      <c r="J101" s="153"/>
      <c r="K101" s="79"/>
      <c r="L101" s="248"/>
      <c r="N101" s="5"/>
    </row>
    <row r="102" spans="1:14" s="245" customFormat="1" ht="13.5" customHeight="1">
      <c r="A102" s="128"/>
      <c r="B102" s="128"/>
      <c r="C102" s="128"/>
      <c r="D102" s="128"/>
      <c r="E102" s="128"/>
      <c r="F102" s="153"/>
      <c r="G102" s="90"/>
      <c r="H102" s="128"/>
      <c r="I102" s="153"/>
      <c r="J102" s="153"/>
      <c r="K102" s="79"/>
      <c r="L102" s="248"/>
      <c r="N102" s="5"/>
    </row>
    <row r="103" spans="1:14" s="245" customFormat="1" ht="13.5" customHeight="1">
      <c r="A103" s="128"/>
      <c r="B103" s="128"/>
      <c r="C103" s="128"/>
      <c r="D103" s="128"/>
      <c r="E103" s="128"/>
      <c r="F103" s="153"/>
      <c r="G103" s="90"/>
      <c r="H103" s="128"/>
      <c r="I103" s="153"/>
      <c r="J103" s="153"/>
      <c r="K103" s="79"/>
      <c r="L103" s="248"/>
      <c r="N103" s="5"/>
    </row>
    <row r="104" spans="1:14" s="245" customFormat="1" ht="13.5" customHeight="1">
      <c r="A104" s="128"/>
      <c r="B104" s="128"/>
      <c r="C104" s="128"/>
      <c r="D104" s="128"/>
      <c r="E104" s="128"/>
      <c r="F104" s="153"/>
      <c r="G104" s="90"/>
      <c r="H104" s="128"/>
      <c r="I104" s="153"/>
      <c r="J104" s="153"/>
      <c r="K104" s="79"/>
      <c r="L104" s="248"/>
      <c r="N104" s="5"/>
    </row>
    <row r="105" spans="1:14" s="245" customFormat="1" ht="13.5" customHeight="1">
      <c r="A105" s="128"/>
      <c r="B105" s="128"/>
      <c r="C105" s="128"/>
      <c r="D105" s="128"/>
      <c r="E105" s="128"/>
      <c r="F105" s="153"/>
      <c r="G105" s="90"/>
      <c r="H105" s="128"/>
      <c r="I105" s="153"/>
      <c r="J105" s="153"/>
      <c r="K105" s="79"/>
      <c r="L105" s="248"/>
      <c r="N105" s="5"/>
    </row>
    <row r="106" spans="1:14" s="245" customFormat="1" ht="13.5" customHeight="1">
      <c r="A106" s="128"/>
      <c r="B106" s="128"/>
      <c r="C106" s="128"/>
      <c r="D106" s="128"/>
      <c r="E106" s="128"/>
      <c r="F106" s="153"/>
      <c r="G106" s="90"/>
      <c r="H106" s="128"/>
      <c r="I106" s="153"/>
      <c r="J106" s="153"/>
      <c r="K106" s="79"/>
      <c r="L106" s="248"/>
      <c r="N106" s="5"/>
    </row>
    <row r="107" spans="1:14" s="245" customFormat="1" ht="13.5" customHeight="1">
      <c r="A107" s="128"/>
      <c r="B107" s="128"/>
      <c r="C107" s="128"/>
      <c r="D107" s="128"/>
      <c r="E107" s="128"/>
      <c r="F107" s="153"/>
      <c r="G107" s="90"/>
      <c r="H107" s="128"/>
      <c r="I107" s="153"/>
      <c r="J107" s="153"/>
      <c r="K107" s="79"/>
      <c r="L107" s="248"/>
      <c r="N107" s="5"/>
    </row>
    <row r="108" spans="1:14" s="245" customFormat="1" ht="13.5" customHeight="1">
      <c r="A108" s="128"/>
      <c r="B108" s="128"/>
      <c r="C108" s="128"/>
      <c r="D108" s="128"/>
      <c r="E108" s="128"/>
      <c r="F108" s="153"/>
      <c r="G108" s="90"/>
      <c r="H108" s="128"/>
      <c r="I108" s="153"/>
      <c r="J108" s="153"/>
      <c r="K108" s="79"/>
      <c r="L108" s="248"/>
      <c r="N108" s="5"/>
    </row>
    <row r="109" spans="1:14" s="245" customFormat="1" ht="13.5" customHeight="1">
      <c r="A109" s="128"/>
      <c r="B109" s="128"/>
      <c r="C109" s="128"/>
      <c r="D109" s="128"/>
      <c r="E109" s="128"/>
      <c r="F109" s="153"/>
      <c r="G109" s="90"/>
      <c r="H109" s="128"/>
      <c r="I109" s="153"/>
      <c r="J109" s="153"/>
      <c r="K109" s="79"/>
      <c r="L109" s="248"/>
      <c r="N109" s="5"/>
    </row>
    <row r="110" spans="1:14" s="245" customFormat="1" ht="13.5" customHeight="1">
      <c r="A110" s="128"/>
      <c r="B110" s="128"/>
      <c r="C110" s="128"/>
      <c r="D110" s="128"/>
      <c r="E110" s="128"/>
      <c r="F110" s="153"/>
      <c r="G110" s="90"/>
      <c r="H110" s="128"/>
      <c r="I110" s="153"/>
      <c r="J110" s="153"/>
      <c r="K110" s="79"/>
      <c r="L110" s="248"/>
      <c r="N110" s="5"/>
    </row>
    <row r="111" spans="1:14" s="245" customFormat="1" ht="13.5" customHeight="1">
      <c r="A111" s="128"/>
      <c r="B111" s="128"/>
      <c r="C111" s="128"/>
      <c r="D111" s="128"/>
      <c r="E111" s="128"/>
      <c r="F111" s="153"/>
      <c r="G111" s="90"/>
      <c r="H111" s="128"/>
      <c r="I111" s="153"/>
      <c r="J111" s="153"/>
      <c r="K111" s="79"/>
      <c r="L111" s="248"/>
      <c r="N111" s="5"/>
    </row>
    <row r="112" spans="1:14" s="245" customFormat="1" ht="13.5" customHeight="1">
      <c r="A112" s="128"/>
      <c r="B112" s="128"/>
      <c r="C112" s="128"/>
      <c r="D112" s="128"/>
      <c r="E112" s="128"/>
      <c r="F112" s="153"/>
      <c r="G112" s="90"/>
      <c r="H112" s="128"/>
      <c r="I112" s="153"/>
      <c r="J112" s="153"/>
      <c r="K112" s="79"/>
      <c r="L112" s="248"/>
      <c r="N112" s="5"/>
    </row>
    <row r="113" spans="1:14" s="245" customFormat="1" ht="13.5" customHeight="1">
      <c r="A113" s="128"/>
      <c r="B113" s="128"/>
      <c r="C113" s="128"/>
      <c r="D113" s="128"/>
      <c r="E113" s="128"/>
      <c r="F113" s="153"/>
      <c r="G113" s="90"/>
      <c r="H113" s="128"/>
      <c r="I113" s="153"/>
      <c r="J113" s="153"/>
      <c r="K113" s="79"/>
      <c r="L113" s="248"/>
      <c r="N113" s="5"/>
    </row>
    <row r="114" spans="1:14" s="245" customFormat="1" ht="13.5" customHeight="1">
      <c r="A114" s="128"/>
      <c r="B114" s="128"/>
      <c r="C114" s="128"/>
      <c r="D114" s="128"/>
      <c r="E114" s="128"/>
      <c r="F114" s="153"/>
      <c r="G114" s="90"/>
      <c r="H114" s="128"/>
      <c r="I114" s="153"/>
      <c r="J114" s="153"/>
      <c r="K114" s="79"/>
      <c r="L114" s="248"/>
      <c r="N114" s="5"/>
    </row>
    <row r="115" spans="1:14" s="245" customFormat="1" ht="13.5" customHeight="1">
      <c r="A115" s="128"/>
      <c r="B115" s="128"/>
      <c r="C115" s="128"/>
      <c r="D115" s="128"/>
      <c r="E115" s="128"/>
      <c r="F115" s="153"/>
      <c r="G115" s="90"/>
      <c r="H115" s="128"/>
      <c r="I115" s="153"/>
      <c r="J115" s="153"/>
      <c r="K115" s="79"/>
      <c r="L115" s="248"/>
      <c r="N115" s="5"/>
    </row>
    <row r="116" spans="1:14" s="245" customFormat="1" ht="13.5" customHeight="1">
      <c r="A116" s="128"/>
      <c r="B116" s="128"/>
      <c r="C116" s="128"/>
      <c r="D116" s="128"/>
      <c r="E116" s="128"/>
      <c r="F116" s="153"/>
      <c r="G116" s="90"/>
      <c r="H116" s="128"/>
      <c r="I116" s="153"/>
      <c r="J116" s="153"/>
      <c r="K116" s="79"/>
      <c r="L116" s="248"/>
      <c r="N116" s="5"/>
    </row>
    <row r="117" spans="1:14" s="245" customFormat="1" ht="13.5" customHeight="1">
      <c r="A117" s="128"/>
      <c r="B117" s="128"/>
      <c r="C117" s="128"/>
      <c r="D117" s="128"/>
      <c r="E117" s="128"/>
      <c r="F117" s="153"/>
      <c r="G117" s="90"/>
      <c r="H117" s="128"/>
      <c r="I117" s="153"/>
      <c r="J117" s="153"/>
      <c r="K117" s="79"/>
      <c r="L117" s="248"/>
      <c r="N117" s="5"/>
    </row>
    <row r="118" spans="1:14" s="245" customFormat="1" ht="13.5" customHeight="1">
      <c r="A118" s="128"/>
      <c r="B118" s="128"/>
      <c r="C118" s="128"/>
      <c r="D118" s="128"/>
      <c r="E118" s="128"/>
      <c r="F118" s="153"/>
      <c r="G118" s="90"/>
      <c r="H118" s="128"/>
      <c r="I118" s="153"/>
      <c r="J118" s="153"/>
      <c r="K118" s="79"/>
      <c r="L118" s="248"/>
      <c r="N118" s="5"/>
    </row>
    <row r="119" spans="1:14" s="245" customFormat="1" ht="13.5" customHeight="1">
      <c r="A119" s="128"/>
      <c r="B119" s="128"/>
      <c r="C119" s="128"/>
      <c r="D119" s="128"/>
      <c r="E119" s="128"/>
      <c r="F119" s="153"/>
      <c r="G119" s="90"/>
      <c r="H119" s="128"/>
      <c r="I119" s="153"/>
      <c r="J119" s="153"/>
      <c r="K119" s="79"/>
      <c r="L119" s="248"/>
      <c r="N119" s="5"/>
    </row>
    <row r="120" spans="1:14" s="245" customFormat="1" ht="13.5" customHeight="1">
      <c r="A120" s="128"/>
      <c r="B120" s="128"/>
      <c r="C120" s="128"/>
      <c r="D120" s="128"/>
      <c r="E120" s="128"/>
      <c r="F120" s="153"/>
      <c r="G120" s="90"/>
      <c r="H120" s="128"/>
      <c r="I120" s="153"/>
      <c r="J120" s="153"/>
      <c r="K120" s="79"/>
      <c r="L120" s="248"/>
      <c r="N120" s="5"/>
    </row>
    <row r="121" spans="1:14" s="245" customFormat="1" ht="13.5" customHeight="1">
      <c r="A121" s="128"/>
      <c r="B121" s="128"/>
      <c r="C121" s="128"/>
      <c r="D121" s="128"/>
      <c r="E121" s="128"/>
      <c r="F121" s="153"/>
      <c r="G121" s="90"/>
      <c r="H121" s="128"/>
      <c r="I121" s="153"/>
      <c r="J121" s="153"/>
      <c r="K121" s="79"/>
      <c r="L121" s="248"/>
      <c r="N121" s="5"/>
    </row>
    <row r="122" spans="1:14" s="245" customFormat="1" ht="13.5" customHeight="1">
      <c r="A122" s="128"/>
      <c r="B122" s="128"/>
      <c r="C122" s="128"/>
      <c r="D122" s="128"/>
      <c r="E122" s="128"/>
      <c r="F122" s="153"/>
      <c r="G122" s="90"/>
      <c r="H122" s="128"/>
      <c r="I122" s="153"/>
      <c r="J122" s="153"/>
      <c r="K122" s="79"/>
      <c r="L122" s="248"/>
      <c r="N122" s="5"/>
    </row>
    <row r="123" spans="1:14" s="245" customFormat="1" ht="13.5" customHeight="1">
      <c r="A123" s="128"/>
      <c r="B123" s="128"/>
      <c r="C123" s="128"/>
      <c r="D123" s="128"/>
      <c r="E123" s="128"/>
      <c r="F123" s="153"/>
      <c r="G123" s="90"/>
      <c r="H123" s="128"/>
      <c r="I123" s="153"/>
      <c r="J123" s="153"/>
      <c r="K123" s="79"/>
      <c r="L123" s="248"/>
      <c r="N123" s="5"/>
    </row>
    <row r="124" spans="1:14" s="245" customFormat="1" ht="13.5" customHeight="1">
      <c r="A124" s="128"/>
      <c r="B124" s="128"/>
      <c r="C124" s="128"/>
      <c r="D124" s="128"/>
      <c r="E124" s="128"/>
      <c r="F124" s="153"/>
      <c r="G124" s="90"/>
      <c r="H124" s="128"/>
      <c r="I124" s="153"/>
      <c r="J124" s="153"/>
      <c r="K124" s="79"/>
      <c r="L124" s="248"/>
      <c r="N124" s="5"/>
    </row>
    <row r="125" spans="1:14" s="245" customFormat="1" ht="13.5" customHeight="1">
      <c r="A125" s="128"/>
      <c r="B125" s="128"/>
      <c r="C125" s="128"/>
      <c r="D125" s="128"/>
      <c r="E125" s="128"/>
      <c r="F125" s="153"/>
      <c r="G125" s="90"/>
      <c r="H125" s="128"/>
      <c r="I125" s="153"/>
      <c r="J125" s="153"/>
      <c r="K125" s="79"/>
      <c r="L125" s="248"/>
      <c r="N125" s="5"/>
    </row>
    <row r="126" spans="1:14" s="245" customFormat="1" ht="13.5" customHeight="1">
      <c r="A126" s="128"/>
      <c r="B126" s="128"/>
      <c r="C126" s="128"/>
      <c r="D126" s="128"/>
      <c r="E126" s="128"/>
      <c r="F126" s="153"/>
      <c r="G126" s="90"/>
      <c r="H126" s="128"/>
      <c r="I126" s="153"/>
      <c r="J126" s="153"/>
      <c r="K126" s="79"/>
      <c r="L126" s="248"/>
      <c r="N126" s="5"/>
    </row>
    <row r="127" spans="1:14" s="245" customFormat="1" ht="13.5" customHeight="1">
      <c r="A127" s="128"/>
      <c r="B127" s="128"/>
      <c r="C127" s="128"/>
      <c r="D127" s="128"/>
      <c r="E127" s="128"/>
      <c r="F127" s="153"/>
      <c r="G127" s="90"/>
      <c r="H127" s="128"/>
      <c r="I127" s="153"/>
      <c r="J127" s="153"/>
      <c r="K127" s="79"/>
      <c r="L127" s="248"/>
      <c r="N127" s="5"/>
    </row>
    <row r="128" spans="1:14" s="245" customFormat="1" ht="13.5" customHeight="1">
      <c r="A128" s="128"/>
      <c r="B128" s="128"/>
      <c r="C128" s="128"/>
      <c r="D128" s="128"/>
      <c r="E128" s="128"/>
      <c r="F128" s="153"/>
      <c r="G128" s="90"/>
      <c r="H128" s="128"/>
      <c r="I128" s="153"/>
      <c r="J128" s="153"/>
      <c r="K128" s="79"/>
      <c r="L128" s="248"/>
      <c r="N128" s="5"/>
    </row>
    <row r="129" spans="1:14" s="245" customFormat="1" ht="13.5" customHeight="1">
      <c r="A129" s="128"/>
      <c r="B129" s="128"/>
      <c r="C129" s="128"/>
      <c r="D129" s="128"/>
      <c r="E129" s="128"/>
      <c r="F129" s="153"/>
      <c r="G129" s="90"/>
      <c r="H129" s="128"/>
      <c r="I129" s="153"/>
      <c r="J129" s="153"/>
      <c r="K129" s="79"/>
      <c r="L129" s="248"/>
      <c r="N129" s="5"/>
    </row>
    <row r="130" spans="1:14" s="245" customFormat="1" ht="13.5" customHeight="1">
      <c r="A130" s="128"/>
      <c r="B130" s="128"/>
      <c r="C130" s="128"/>
      <c r="D130" s="128"/>
      <c r="E130" s="128"/>
      <c r="F130" s="153"/>
      <c r="G130" s="90"/>
      <c r="H130" s="128"/>
      <c r="I130" s="153"/>
      <c r="J130" s="153"/>
      <c r="K130" s="79"/>
      <c r="L130" s="248"/>
      <c r="N130" s="5"/>
    </row>
    <row r="131" spans="1:14" s="245" customFormat="1" ht="13.5" customHeight="1">
      <c r="A131" s="128"/>
      <c r="B131" s="128"/>
      <c r="C131" s="128"/>
      <c r="D131" s="128"/>
      <c r="E131" s="128"/>
      <c r="F131" s="153"/>
      <c r="G131" s="90"/>
      <c r="H131" s="128"/>
      <c r="I131" s="153"/>
      <c r="J131" s="153"/>
      <c r="K131" s="79"/>
      <c r="L131" s="248"/>
      <c r="N131" s="5"/>
    </row>
    <row r="132" spans="1:14" s="245" customFormat="1" ht="13.5" customHeight="1">
      <c r="A132" s="128"/>
      <c r="B132" s="128"/>
      <c r="C132" s="128"/>
      <c r="D132" s="128"/>
      <c r="E132" s="128"/>
      <c r="F132" s="153"/>
      <c r="G132" s="90"/>
      <c r="H132" s="128"/>
      <c r="I132" s="153"/>
      <c r="J132" s="153"/>
      <c r="K132" s="79"/>
      <c r="L132" s="248"/>
      <c r="N132" s="5"/>
    </row>
    <row r="133" spans="1:14" s="245" customFormat="1" ht="13.5" customHeight="1">
      <c r="A133" s="128"/>
      <c r="B133" s="128"/>
      <c r="C133" s="128"/>
      <c r="D133" s="128"/>
      <c r="E133" s="128"/>
      <c r="F133" s="153"/>
      <c r="G133" s="90"/>
      <c r="H133" s="128"/>
      <c r="I133" s="153"/>
      <c r="J133" s="153"/>
      <c r="K133" s="79"/>
      <c r="L133" s="248"/>
      <c r="N133" s="5"/>
    </row>
    <row r="134" spans="1:14" s="245" customFormat="1" ht="13.5" customHeight="1">
      <c r="A134" s="128"/>
      <c r="B134" s="128"/>
      <c r="C134" s="128"/>
      <c r="D134" s="128"/>
      <c r="E134" s="128"/>
      <c r="F134" s="153"/>
      <c r="G134" s="90"/>
      <c r="H134" s="128"/>
      <c r="I134" s="153"/>
      <c r="J134" s="153"/>
      <c r="K134" s="79"/>
      <c r="L134" s="248"/>
      <c r="N134" s="5"/>
    </row>
    <row r="135" spans="1:14" s="245" customFormat="1" ht="13.5" customHeight="1">
      <c r="A135" s="128"/>
      <c r="B135" s="128"/>
      <c r="C135" s="128"/>
      <c r="D135" s="128"/>
      <c r="E135" s="128"/>
      <c r="F135" s="153"/>
      <c r="G135" s="90"/>
      <c r="H135" s="128"/>
      <c r="I135" s="153"/>
      <c r="J135" s="153"/>
      <c r="K135" s="79"/>
      <c r="L135" s="248"/>
      <c r="N135" s="5"/>
    </row>
    <row r="136" spans="1:14" s="245" customFormat="1" ht="13.5" customHeight="1">
      <c r="A136" s="128"/>
      <c r="B136" s="128"/>
      <c r="C136" s="128"/>
      <c r="D136" s="128"/>
      <c r="E136" s="128"/>
      <c r="F136" s="153"/>
      <c r="G136" s="90"/>
      <c r="H136" s="128"/>
      <c r="I136" s="153"/>
      <c r="J136" s="153"/>
      <c r="K136" s="79"/>
      <c r="L136" s="248"/>
      <c r="N136" s="5"/>
    </row>
    <row r="137" spans="1:14" s="245" customFormat="1" ht="13.5" customHeight="1">
      <c r="A137" s="128"/>
      <c r="B137" s="128"/>
      <c r="C137" s="128"/>
      <c r="D137" s="128"/>
      <c r="E137" s="128"/>
      <c r="F137" s="153"/>
      <c r="G137" s="90"/>
      <c r="H137" s="128"/>
      <c r="I137" s="153"/>
      <c r="J137" s="153"/>
      <c r="K137" s="79"/>
      <c r="L137" s="248"/>
      <c r="N137" s="5"/>
    </row>
    <row r="138" spans="1:14" s="245" customFormat="1" ht="13.5" customHeight="1">
      <c r="A138" s="128"/>
      <c r="B138" s="128"/>
      <c r="C138" s="128"/>
      <c r="D138" s="128"/>
      <c r="E138" s="128"/>
      <c r="F138" s="153"/>
      <c r="G138" s="90"/>
      <c r="H138" s="128"/>
      <c r="I138" s="153"/>
      <c r="J138" s="153"/>
      <c r="K138" s="79"/>
      <c r="L138" s="248"/>
      <c r="N138" s="5"/>
    </row>
    <row r="139" spans="1:14" s="245" customFormat="1" ht="13.5" customHeight="1">
      <c r="A139" s="128"/>
      <c r="B139" s="128"/>
      <c r="C139" s="128"/>
      <c r="D139" s="128"/>
      <c r="E139" s="128"/>
      <c r="F139" s="153"/>
      <c r="G139" s="90"/>
      <c r="H139" s="128"/>
      <c r="I139" s="153"/>
      <c r="J139" s="153"/>
      <c r="K139" s="79"/>
      <c r="L139" s="248"/>
      <c r="N139" s="5"/>
    </row>
    <row r="140" spans="1:14" s="245" customFormat="1" ht="13.5" customHeight="1">
      <c r="A140" s="128"/>
      <c r="B140" s="128"/>
      <c r="C140" s="128"/>
      <c r="D140" s="128"/>
      <c r="E140" s="128"/>
      <c r="F140" s="153"/>
      <c r="G140" s="90"/>
      <c r="H140" s="128"/>
      <c r="I140" s="153"/>
      <c r="J140" s="153"/>
      <c r="K140" s="79"/>
      <c r="L140" s="248"/>
      <c r="N140" s="5"/>
    </row>
    <row r="141" spans="1:14" s="245" customFormat="1" ht="13.5" customHeight="1">
      <c r="A141" s="128"/>
      <c r="B141" s="128"/>
      <c r="C141" s="128"/>
      <c r="D141" s="128"/>
      <c r="E141" s="128"/>
      <c r="F141" s="153"/>
      <c r="G141" s="90"/>
      <c r="H141" s="128"/>
      <c r="I141" s="153"/>
      <c r="J141" s="153"/>
      <c r="K141" s="79"/>
      <c r="L141" s="248"/>
      <c r="N141" s="5"/>
    </row>
    <row r="142" spans="1:14" s="245" customFormat="1" ht="13.5" customHeight="1">
      <c r="A142" s="128"/>
      <c r="B142" s="128"/>
      <c r="C142" s="128"/>
      <c r="D142" s="128"/>
      <c r="E142" s="128"/>
      <c r="F142" s="153"/>
      <c r="G142" s="90"/>
      <c r="H142" s="128"/>
      <c r="I142" s="153"/>
      <c r="J142" s="153"/>
      <c r="K142" s="79"/>
      <c r="L142" s="248"/>
      <c r="N142" s="5"/>
    </row>
    <row r="143" spans="1:14" s="245" customFormat="1" ht="13.5" customHeight="1">
      <c r="A143" s="128"/>
      <c r="B143" s="128"/>
      <c r="C143" s="128"/>
      <c r="D143" s="128"/>
      <c r="E143" s="128"/>
      <c r="F143" s="153"/>
      <c r="G143" s="90"/>
      <c r="H143" s="128"/>
      <c r="I143" s="153"/>
      <c r="J143" s="153"/>
      <c r="K143" s="79"/>
      <c r="L143" s="248"/>
      <c r="N143" s="5"/>
    </row>
    <row r="144" spans="1:14" s="245" customFormat="1" ht="13.5" customHeight="1">
      <c r="A144" s="128"/>
      <c r="B144" s="128"/>
      <c r="C144" s="128"/>
      <c r="D144" s="128"/>
      <c r="E144" s="128"/>
      <c r="F144" s="153"/>
      <c r="G144" s="90"/>
      <c r="H144" s="128"/>
      <c r="I144" s="153"/>
      <c r="J144" s="153"/>
      <c r="K144" s="79"/>
      <c r="L144" s="248"/>
      <c r="N144" s="5"/>
    </row>
    <row r="145" spans="1:14" s="245" customFormat="1" ht="13.5" customHeight="1">
      <c r="A145" s="128"/>
      <c r="B145" s="128"/>
      <c r="C145" s="128"/>
      <c r="D145" s="128"/>
      <c r="E145" s="128"/>
      <c r="F145" s="153"/>
      <c r="G145" s="90"/>
      <c r="H145" s="128"/>
      <c r="I145" s="153"/>
      <c r="J145" s="153"/>
      <c r="K145" s="79"/>
      <c r="L145" s="248"/>
      <c r="N145" s="5"/>
    </row>
    <row r="146" spans="1:14" s="245" customFormat="1" ht="13.5" customHeight="1">
      <c r="A146" s="128"/>
      <c r="B146" s="128"/>
      <c r="C146" s="128"/>
      <c r="D146" s="128"/>
      <c r="E146" s="128"/>
      <c r="F146" s="153"/>
      <c r="G146" s="90"/>
      <c r="H146" s="128"/>
      <c r="I146" s="153"/>
      <c r="J146" s="153"/>
      <c r="K146" s="79"/>
      <c r="L146" s="248"/>
      <c r="N146" s="5"/>
    </row>
    <row r="147" spans="1:14" s="245" customFormat="1" ht="13.5" customHeight="1">
      <c r="A147" s="128"/>
      <c r="B147" s="128"/>
      <c r="C147" s="128"/>
      <c r="D147" s="128"/>
      <c r="E147" s="128"/>
      <c r="F147" s="153"/>
      <c r="G147" s="90"/>
      <c r="H147" s="128"/>
      <c r="I147" s="153"/>
      <c r="J147" s="153"/>
      <c r="K147" s="79"/>
      <c r="L147" s="248"/>
      <c r="N147" s="5"/>
    </row>
    <row r="148" spans="1:14" s="245" customFormat="1" ht="13.5" customHeight="1">
      <c r="A148" s="128"/>
      <c r="B148" s="128"/>
      <c r="C148" s="128"/>
      <c r="D148" s="128"/>
      <c r="E148" s="128"/>
      <c r="F148" s="153"/>
      <c r="G148" s="90"/>
      <c r="H148" s="128"/>
      <c r="I148" s="153"/>
      <c r="J148" s="153"/>
      <c r="K148" s="79"/>
      <c r="L148" s="248"/>
      <c r="N148" s="5"/>
    </row>
    <row r="149" spans="1:14" s="245" customFormat="1" ht="13.5" customHeight="1">
      <c r="A149" s="128"/>
      <c r="B149" s="128"/>
      <c r="C149" s="128"/>
      <c r="D149" s="128"/>
      <c r="E149" s="128"/>
      <c r="F149" s="153"/>
      <c r="G149" s="90"/>
      <c r="H149" s="128"/>
      <c r="I149" s="153"/>
      <c r="J149" s="153"/>
      <c r="K149" s="79"/>
      <c r="L149" s="248"/>
      <c r="N149" s="5"/>
    </row>
    <row r="150" spans="1:14" s="245" customFormat="1" ht="13.5" customHeight="1">
      <c r="A150" s="128"/>
      <c r="B150" s="128"/>
      <c r="C150" s="128"/>
      <c r="D150" s="128"/>
      <c r="E150" s="128"/>
      <c r="F150" s="153"/>
      <c r="G150" s="90"/>
      <c r="H150" s="128"/>
      <c r="I150" s="153"/>
      <c r="J150" s="153"/>
      <c r="K150" s="79"/>
      <c r="L150" s="248"/>
      <c r="N150" s="5"/>
    </row>
    <row r="151" spans="1:14" s="245" customFormat="1" ht="13.5" customHeight="1">
      <c r="A151" s="128"/>
      <c r="B151" s="128"/>
      <c r="C151" s="128"/>
      <c r="D151" s="128"/>
      <c r="E151" s="128"/>
      <c r="F151" s="153"/>
      <c r="G151" s="90"/>
      <c r="H151" s="128"/>
      <c r="I151" s="153"/>
      <c r="J151" s="153"/>
      <c r="K151" s="79"/>
      <c r="L151" s="248"/>
      <c r="N151" s="5"/>
    </row>
    <row r="152" spans="1:14" s="245" customFormat="1" ht="13.5" customHeight="1">
      <c r="A152" s="128"/>
      <c r="B152" s="128"/>
      <c r="C152" s="128"/>
      <c r="D152" s="128"/>
      <c r="E152" s="128"/>
      <c r="F152" s="153"/>
      <c r="G152" s="90"/>
      <c r="H152" s="128"/>
      <c r="I152" s="153"/>
      <c r="J152" s="153"/>
      <c r="K152" s="79"/>
      <c r="L152" s="248"/>
      <c r="N152" s="5"/>
    </row>
    <row r="153" spans="1:14" s="245" customFormat="1" ht="13.5" customHeight="1">
      <c r="A153" s="128"/>
      <c r="B153" s="128"/>
      <c r="C153" s="128"/>
      <c r="D153" s="128"/>
      <c r="E153" s="128"/>
      <c r="F153" s="153"/>
      <c r="G153" s="90"/>
      <c r="H153" s="128"/>
      <c r="I153" s="153"/>
      <c r="J153" s="153"/>
      <c r="K153" s="79"/>
      <c r="L153" s="248"/>
      <c r="N153" s="5"/>
    </row>
    <row r="154" spans="1:14" s="245" customFormat="1" ht="13.5" customHeight="1">
      <c r="A154" s="128"/>
      <c r="B154" s="128"/>
      <c r="C154" s="128"/>
      <c r="D154" s="128"/>
      <c r="E154" s="128"/>
      <c r="F154" s="153"/>
      <c r="G154" s="90"/>
      <c r="H154" s="128"/>
      <c r="I154" s="153"/>
      <c r="J154" s="153"/>
      <c r="K154" s="79"/>
      <c r="L154" s="248"/>
      <c r="N154" s="5"/>
    </row>
    <row r="155" spans="1:14" s="245" customFormat="1" ht="13.5" customHeight="1">
      <c r="A155" s="128"/>
      <c r="B155" s="128"/>
      <c r="C155" s="128"/>
      <c r="D155" s="128"/>
      <c r="E155" s="128"/>
      <c r="F155" s="153"/>
      <c r="G155" s="90"/>
      <c r="H155" s="128"/>
      <c r="I155" s="153"/>
      <c r="J155" s="153"/>
      <c r="K155" s="79"/>
      <c r="L155" s="248"/>
      <c r="N155" s="5"/>
    </row>
    <row r="156" spans="1:14" s="245" customFormat="1" ht="13.5" customHeight="1">
      <c r="A156" s="128"/>
      <c r="B156" s="128"/>
      <c r="C156" s="128"/>
      <c r="D156" s="128"/>
      <c r="E156" s="128"/>
      <c r="F156" s="153"/>
      <c r="G156" s="90"/>
      <c r="H156" s="128"/>
      <c r="I156" s="153"/>
      <c r="J156" s="153"/>
      <c r="K156" s="79"/>
      <c r="L156" s="248"/>
      <c r="N156" s="5"/>
    </row>
    <row r="157" spans="1:14" s="245" customFormat="1" ht="13.5" customHeight="1">
      <c r="A157" s="128"/>
      <c r="B157" s="128"/>
      <c r="C157" s="128"/>
      <c r="D157" s="128"/>
      <c r="E157" s="128"/>
      <c r="F157" s="153"/>
      <c r="G157" s="90"/>
      <c r="H157" s="128"/>
      <c r="I157" s="153"/>
      <c r="J157" s="153"/>
      <c r="K157" s="79"/>
      <c r="L157" s="248"/>
      <c r="N157" s="5"/>
    </row>
    <row r="158" spans="1:14" s="245" customFormat="1" ht="13.5" customHeight="1">
      <c r="A158" s="128"/>
      <c r="B158" s="128"/>
      <c r="C158" s="128"/>
      <c r="D158" s="128"/>
      <c r="E158" s="128"/>
      <c r="F158" s="153"/>
      <c r="G158" s="90"/>
      <c r="H158" s="128"/>
      <c r="I158" s="153"/>
      <c r="J158" s="153"/>
      <c r="K158" s="79"/>
      <c r="L158" s="248"/>
      <c r="N158" s="5"/>
    </row>
    <row r="159" spans="1:14" s="245" customFormat="1" ht="13.5" customHeight="1">
      <c r="A159" s="128"/>
      <c r="B159" s="128"/>
      <c r="C159" s="128"/>
      <c r="D159" s="128"/>
      <c r="E159" s="128"/>
      <c r="F159" s="153"/>
      <c r="G159" s="90"/>
      <c r="H159" s="128"/>
      <c r="I159" s="153"/>
      <c r="J159" s="153"/>
      <c r="K159" s="79"/>
      <c r="L159" s="248"/>
      <c r="N159" s="5"/>
    </row>
    <row r="160" spans="1:14" s="245" customFormat="1" ht="13.5" customHeight="1">
      <c r="A160" s="128"/>
      <c r="B160" s="128"/>
      <c r="C160" s="128"/>
      <c r="D160" s="128"/>
      <c r="E160" s="128"/>
      <c r="F160" s="153"/>
      <c r="G160" s="90"/>
      <c r="H160" s="128"/>
      <c r="I160" s="153"/>
      <c r="J160" s="153"/>
      <c r="K160" s="79"/>
      <c r="L160" s="248"/>
      <c r="N160" s="5"/>
    </row>
    <row r="161" spans="1:14" s="245" customFormat="1" ht="13.5" customHeight="1">
      <c r="A161" s="128"/>
      <c r="B161" s="128"/>
      <c r="C161" s="128"/>
      <c r="D161" s="128"/>
      <c r="E161" s="128"/>
      <c r="F161" s="153"/>
      <c r="G161" s="90"/>
      <c r="H161" s="128"/>
      <c r="I161" s="153"/>
      <c r="J161" s="153"/>
      <c r="K161" s="79"/>
      <c r="L161" s="248"/>
      <c r="N161" s="5"/>
    </row>
    <row r="162" spans="1:14" s="245" customFormat="1" ht="13.5" customHeight="1">
      <c r="A162" s="128"/>
      <c r="B162" s="128"/>
      <c r="C162" s="128"/>
      <c r="D162" s="128"/>
      <c r="E162" s="128"/>
      <c r="F162" s="153"/>
      <c r="G162" s="90"/>
      <c r="H162" s="128"/>
      <c r="I162" s="153"/>
      <c r="J162" s="153"/>
      <c r="K162" s="79"/>
      <c r="L162" s="248"/>
      <c r="N162" s="5"/>
    </row>
    <row r="163" spans="1:14" s="245" customFormat="1" ht="13.5" customHeight="1">
      <c r="A163" s="128"/>
      <c r="B163" s="128"/>
      <c r="C163" s="128"/>
      <c r="D163" s="128"/>
      <c r="E163" s="128"/>
      <c r="F163" s="153"/>
      <c r="G163" s="90"/>
      <c r="H163" s="128"/>
      <c r="I163" s="153"/>
      <c r="J163" s="153"/>
      <c r="K163" s="79"/>
      <c r="L163" s="248"/>
      <c r="N163" s="5"/>
    </row>
    <row r="164" spans="1:14" s="245" customFormat="1" ht="13.5" customHeight="1">
      <c r="A164" s="128"/>
      <c r="B164" s="128"/>
      <c r="C164" s="128"/>
      <c r="D164" s="128"/>
      <c r="E164" s="128"/>
      <c r="F164" s="153"/>
      <c r="G164" s="90"/>
      <c r="H164" s="128"/>
      <c r="I164" s="153"/>
      <c r="J164" s="153"/>
      <c r="K164" s="79"/>
      <c r="L164" s="248"/>
      <c r="N164" s="5"/>
    </row>
    <row r="165" spans="1:14" s="245" customFormat="1" ht="13.5" customHeight="1">
      <c r="A165" s="128"/>
      <c r="B165" s="128"/>
      <c r="C165" s="128"/>
      <c r="D165" s="128"/>
      <c r="E165" s="128"/>
      <c r="F165" s="153"/>
      <c r="G165" s="90"/>
      <c r="H165" s="128"/>
      <c r="I165" s="153"/>
      <c r="J165" s="153"/>
      <c r="K165" s="79"/>
      <c r="L165" s="248"/>
      <c r="N165" s="5"/>
    </row>
    <row r="166" spans="1:14" s="245" customFormat="1" ht="13.5" customHeight="1">
      <c r="A166" s="128"/>
      <c r="B166" s="128"/>
      <c r="C166" s="128"/>
      <c r="D166" s="128"/>
      <c r="E166" s="128"/>
      <c r="F166" s="153"/>
      <c r="G166" s="90"/>
      <c r="H166" s="128"/>
      <c r="I166" s="153"/>
      <c r="J166" s="153"/>
      <c r="K166" s="79"/>
      <c r="L166" s="248"/>
      <c r="N166" s="5"/>
    </row>
  </sheetData>
  <mergeCells count="11">
    <mergeCell ref="G10:I10"/>
    <mergeCell ref="A9:F9"/>
    <mergeCell ref="G5:I5"/>
    <mergeCell ref="G7:I7"/>
    <mergeCell ref="A8:F8"/>
    <mergeCell ref="G8:I8"/>
    <mergeCell ref="A6:F6"/>
    <mergeCell ref="G6:I6"/>
    <mergeCell ref="A10:F10"/>
    <mergeCell ref="A5:F5"/>
    <mergeCell ref="A7:F7"/>
  </mergeCells>
  <pageMargins left="0.82677165354330717" right="0.39370078740157483" top="1.1811023622047245" bottom="1.1811023622047245" header="0.31496062992125984" footer="0.35433070866141736"/>
  <pageSetup paperSize="9" scale="93" orientation="portrait" r:id="rId1"/>
  <headerFooter alignWithMargins="0">
    <oddFooter>&amp;R&amp;G</oddFooter>
  </headerFooter>
  <customProperties>
    <customPr name="SheetOptions"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14</vt:i4>
      </vt:variant>
      <vt:variant>
        <vt:lpstr>Namngivna områden</vt:lpstr>
      </vt:variant>
      <vt:variant>
        <vt:i4>13</vt:i4>
      </vt:variant>
    </vt:vector>
  </HeadingPairs>
  <TitlesOfParts>
    <vt:vector size="27" baseType="lpstr">
      <vt:lpstr>Instruction</vt:lpstr>
      <vt:lpstr>Income statement SE old</vt:lpstr>
      <vt:lpstr>Income statement old</vt:lpstr>
      <vt:lpstr>Income statement SE</vt:lpstr>
      <vt:lpstr>Revenue and deliveries SE</vt:lpstr>
      <vt:lpstr>BS by segment 3 SE</vt:lpstr>
      <vt:lpstr>Changes in EQ SE</vt:lpstr>
      <vt:lpstr>Cash flow SE</vt:lpstr>
      <vt:lpstr>Fair value SE</vt:lpstr>
      <vt:lpstr>Units by quarter SE</vt:lpstr>
      <vt:lpstr>Scania AB IS SE</vt:lpstr>
      <vt:lpstr>Note 1 SE</vt:lpstr>
      <vt:lpstr>APM SE</vt:lpstr>
      <vt:lpstr>Sheet1</vt:lpstr>
      <vt:lpstr>'APM SE'!Utskriftsområde</vt:lpstr>
      <vt:lpstr>'BS by segment 3 SE'!Utskriftsområde</vt:lpstr>
      <vt:lpstr>'Cash flow SE'!Utskriftsområde</vt:lpstr>
      <vt:lpstr>'Changes in EQ SE'!Utskriftsområde</vt:lpstr>
      <vt:lpstr>'Fair value SE'!Utskriftsområde</vt:lpstr>
      <vt:lpstr>'Income statement old'!Utskriftsområde</vt:lpstr>
      <vt:lpstr>'Income statement SE'!Utskriftsområde</vt:lpstr>
      <vt:lpstr>'Income statement SE old'!Utskriftsområde</vt:lpstr>
      <vt:lpstr>Instruction!Utskriftsområde</vt:lpstr>
      <vt:lpstr>'Note 1 SE'!Utskriftsområde</vt:lpstr>
      <vt:lpstr>'Revenue and deliveries SE'!Utskriftsområde</vt:lpstr>
      <vt:lpstr>'Scania AB IS SE'!Utskriftsområde</vt:lpstr>
      <vt:lpstr>'Units by quarter SE'!Utskriftsområde</vt:lpstr>
    </vt:vector>
  </TitlesOfParts>
  <Company>WM-data Scania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WM-data Scania AB</dc:creator>
  <cp:lastModifiedBy>Volden Anneli</cp:lastModifiedBy>
  <cp:lastPrinted>2019-05-07T13:50:52Z</cp:lastPrinted>
  <dcterms:created xsi:type="dcterms:W3CDTF">2002-02-20T07:47:47Z</dcterms:created>
  <dcterms:modified xsi:type="dcterms:W3CDTF">2019-05-10T09:29:02Z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7f2ec83-e677-438d-afb7-4c7c0dbc872b_Enabled">
    <vt:lpwstr>True</vt:lpwstr>
  </property>
  <property fmtid="{D5CDD505-2E9C-101B-9397-08002B2CF9AE}" pid="5" name="MSIP_Label_a7f2ec83-e677-438d-afb7-4c7c0dbc872b_SiteId">
    <vt:lpwstr>3bc062e4-ac9d-4c17-b4dd-3aad637ff1ac</vt:lpwstr>
  </property>
  <property fmtid="{D5CDD505-2E9C-101B-9397-08002B2CF9AE}" pid="6" name="MSIP_Label_a7f2ec83-e677-438d-afb7-4c7c0dbc872b_Owner">
    <vt:lpwstr>cecilia.dahlgren@scania.com</vt:lpwstr>
  </property>
  <property fmtid="{D5CDD505-2E9C-101B-9397-08002B2CF9AE}" pid="7" name="MSIP_Label_a7f2ec83-e677-438d-afb7-4c7c0dbc872b_SetDate">
    <vt:lpwstr>2018-10-02T13:47:02.5810313Z</vt:lpwstr>
  </property>
  <property fmtid="{D5CDD505-2E9C-101B-9397-08002B2CF9AE}" pid="8" name="MSIP_Label_a7f2ec83-e677-438d-afb7-4c7c0dbc872b_Name">
    <vt:lpwstr>Internal</vt:lpwstr>
  </property>
  <property fmtid="{D5CDD505-2E9C-101B-9397-08002B2CF9AE}" pid="9" name="MSIP_Label_a7f2ec83-e677-438d-afb7-4c7c0dbc872b_Application">
    <vt:lpwstr>Microsoft Azure Information Protection</vt:lpwstr>
  </property>
  <property fmtid="{D5CDD505-2E9C-101B-9397-08002B2CF9AE}" pid="10" name="MSIP_Label_a7f2ec83-e677-438d-afb7-4c7c0dbc872b_Extended_MSFT_Method">
    <vt:lpwstr>Automatic</vt:lpwstr>
  </property>
  <property fmtid="{D5CDD505-2E9C-101B-9397-08002B2CF9AE}" pid="11" name="Sensitivity">
    <vt:lpwstr>Internal</vt:lpwstr>
  </property>
</Properties>
</file>