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drawings/drawing2.xml" ContentType="application/vnd.openxmlformats-officedocument.drawing+xml"/>
  <Override PartName="/xl/comments1.xml" ContentType="application/vnd.openxmlformats-officedocument.spreadsheetml.comments+xml"/>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drawings/drawing3.xml" ContentType="application/vnd.openxmlformats-officedocument.drawing+xml"/>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codeName="ThisWorkbook"/>
  <mc:AlternateContent xmlns:mc="http://schemas.openxmlformats.org/markup-compatibility/2006">
    <mc:Choice Requires="x15">
      <x15ac:absPath xmlns:x15ac="http://schemas.microsoft.com/office/spreadsheetml/2010/11/ac" url="I:\CB_InvestorRelations\Kvartalsrapporter\Q1 2019\Bakvagn\"/>
    </mc:Choice>
  </mc:AlternateContent>
  <xr:revisionPtr revIDLastSave="0" documentId="10_ncr:108000_{4C214509-A346-47F9-86DD-B8385C1B1DDA}" xr6:coauthVersionLast="31" xr6:coauthVersionMax="31" xr10:uidLastSave="{00000000-0000-0000-0000-000000000000}"/>
  <bookViews>
    <workbookView xWindow="12705" yWindow="-30" windowWidth="6495" windowHeight="6090" tabRatio="810" firstSheet="3" activeTab="3" xr2:uid="{00000000-000D-0000-FFFF-FFFF00000000}"/>
  </bookViews>
  <sheets>
    <sheet name="Instruction" sheetId="62" state="hidden" r:id="rId1"/>
    <sheet name="Income statement SE old" sheetId="37" state="hidden" r:id="rId2"/>
    <sheet name="Income statement old" sheetId="29" state="hidden" r:id="rId3"/>
    <sheet name="Income statement" sheetId="72" r:id="rId4"/>
    <sheet name="Revenue and deliveries" sheetId="2" r:id="rId5"/>
    <sheet name="BS by segment 3" sheetId="24" r:id="rId6"/>
    <sheet name="Changes in EQ" sheetId="10" r:id="rId7"/>
    <sheet name="Cash flow" sheetId="85" r:id="rId8"/>
    <sheet name="Fair value" sheetId="57" r:id="rId9"/>
    <sheet name="Units by quarter" sheetId="5" r:id="rId10"/>
    <sheet name="Scania AB IS" sheetId="49" r:id="rId11"/>
    <sheet name="Note 1" sheetId="76" r:id="rId12"/>
    <sheet name="APM" sheetId="70" r:id="rId13"/>
    <sheet name="Sheet1" sheetId="59" state="hidden" r:id="rId14"/>
  </sheets>
  <externalReferences>
    <externalReference r:id="rId15"/>
    <externalReference r:id="rId16"/>
    <externalReference r:id="rId17"/>
    <externalReference r:id="rId18"/>
  </externalReferences>
  <definedNames>
    <definedName name="f" localSheetId="12">#REF!</definedName>
    <definedName name="f" localSheetId="7">#REF!</definedName>
    <definedName name="f">#REF!</definedName>
    <definedName name="ff" localSheetId="12">#REF!</definedName>
    <definedName name="ff">#REF!</definedName>
    <definedName name="hh" localSheetId="12">#REF!</definedName>
    <definedName name="hh" localSheetId="8">#REF!</definedName>
    <definedName name="hh">#REF!</definedName>
    <definedName name="hhh" localSheetId="12">#REF!</definedName>
    <definedName name="hhh">#REF!</definedName>
    <definedName name="jfslk" localSheetId="12">#REF!</definedName>
    <definedName name="jfslk">#REF!</definedName>
    <definedName name="karin" localSheetId="12">#REF!</definedName>
    <definedName name="karin">#REF!</definedName>
    <definedName name="konc" localSheetId="12">#REF!</definedName>
    <definedName name="konc" localSheetId="8">#REF!</definedName>
    <definedName name="konc">#REF!</definedName>
    <definedName name="koncc" localSheetId="12">#REF!</definedName>
    <definedName name="koncc">#REF!</definedName>
    <definedName name="safdf" localSheetId="12">#REF!</definedName>
    <definedName name="safdf">#REF!</definedName>
    <definedName name="_xlnm.Print_Area" localSheetId="12">APM!$A$1:$F$102</definedName>
    <definedName name="_xlnm.Print_Area" localSheetId="5">'BS by segment 3'!$A$1:$F$41</definedName>
    <definedName name="_xlnm.Print_Area" localSheetId="7">'Cash flow'!$A$1:$D$49</definedName>
    <definedName name="_xlnm.Print_Area" localSheetId="6">'Changes in EQ'!$A$1:$E$19</definedName>
    <definedName name="_xlnm.Print_Area" localSheetId="8">'Fair value'!$A$1:$G$12</definedName>
    <definedName name="_xlnm.Print_Area" localSheetId="3">'Income statement'!$A$1:$F$52</definedName>
    <definedName name="_xlnm.Print_Area" localSheetId="2">'Income statement old'!$A$1:$H$64</definedName>
    <definedName name="_xlnm.Print_Area" localSheetId="1">'Income statement SE old'!$A$1:$H$64</definedName>
    <definedName name="_xlnm.Print_Area" localSheetId="0">Instruction!$A$1:$Y$90</definedName>
    <definedName name="_xlnm.Print_Area" localSheetId="11">'Note 1'!$A$1:$I$66</definedName>
    <definedName name="_xlnm.Print_Area" localSheetId="4">'Revenue and deliveries'!$A$1:$F$34</definedName>
    <definedName name="_xlnm.Print_Area" localSheetId="10">'Scania AB IS'!$A$1:$D$34</definedName>
    <definedName name="_xlnm.Print_Area" localSheetId="9">'Units by quarter'!$A$1:$H$34</definedName>
    <definedName name="_xlnm.Print_Area">#REF!</definedName>
    <definedName name="v" localSheetId="12">#REF!</definedName>
    <definedName name="v" localSheetId="8">#REF!</definedName>
    <definedName name="v">#REF!</definedName>
    <definedName name="xx" localSheetId="12">#REF!</definedName>
    <definedName name="xx" localSheetId="8">#REF!</definedName>
    <definedName name="xx">#REF!</definedName>
    <definedName name="xxx">[1]D63!$A$1:$J$53</definedName>
  </definedNames>
  <calcPr calcId="179017" calcMode="manual"/>
</workbook>
</file>

<file path=xl/calcChain.xml><?xml version="1.0" encoding="utf-8"?>
<calcChain xmlns="http://schemas.openxmlformats.org/spreadsheetml/2006/main">
  <c r="N45" i="29" l="1"/>
  <c r="N44" i="29"/>
  <c r="N40" i="29"/>
  <c r="N39" i="29"/>
  <c r="N58" i="29"/>
  <c r="N52" i="29"/>
  <c r="N33" i="29"/>
  <c r="N32" i="29"/>
  <c r="N31" i="29"/>
  <c r="N28" i="29"/>
  <c r="N27" i="29"/>
  <c r="N26" i="29"/>
  <c r="N25" i="29"/>
  <c r="N24" i="29"/>
  <c r="N23" i="29"/>
  <c r="N22" i="29"/>
  <c r="N21" i="29"/>
  <c r="N20" i="29"/>
  <c r="N19" i="29"/>
  <c r="N18" i="29"/>
  <c r="N16" i="29"/>
  <c r="N15" i="29"/>
  <c r="N12" i="29"/>
  <c r="N10" i="29"/>
  <c r="N9" i="29"/>
  <c r="N8" i="29"/>
  <c r="N7" i="29"/>
  <c r="N6" i="29"/>
  <c r="N5" i="29"/>
  <c r="N60" i="29"/>
  <c r="N59" i="29"/>
  <c r="Z15" i="29" l="1"/>
  <c r="K92" i="29" l="1"/>
  <c r="H59" i="29" l="1"/>
  <c r="H57" i="29"/>
  <c r="D59" i="29"/>
  <c r="D58" i="29"/>
  <c r="D56" i="29"/>
  <c r="D52" i="29"/>
  <c r="D45" i="29"/>
  <c r="D44" i="29"/>
  <c r="D41" i="29"/>
  <c r="D37" i="29"/>
  <c r="D32" i="29"/>
  <c r="D28" i="29"/>
  <c r="D27" i="29"/>
  <c r="D26" i="29"/>
  <c r="D23" i="29"/>
  <c r="D22" i="29"/>
  <c r="D20" i="29"/>
  <c r="D18" i="29"/>
  <c r="D16" i="29"/>
  <c r="D15" i="29"/>
  <c r="D11" i="29"/>
  <c r="D10" i="29"/>
  <c r="D9" i="29"/>
  <c r="D8" i="29"/>
  <c r="D6" i="29"/>
  <c r="D5" i="29"/>
  <c r="G59" i="29"/>
  <c r="C59" i="29"/>
  <c r="C58" i="29"/>
  <c r="C56" i="29"/>
  <c r="C52" i="29"/>
  <c r="C45" i="29"/>
  <c r="C44" i="29"/>
  <c r="C41" i="29"/>
  <c r="C37" i="29"/>
  <c r="C32" i="29"/>
  <c r="C28" i="29"/>
  <c r="C27" i="29"/>
  <c r="C26" i="29"/>
  <c r="C23" i="29"/>
  <c r="C22" i="29"/>
  <c r="C20" i="29"/>
  <c r="C18" i="29"/>
  <c r="C16" i="29"/>
  <c r="C15" i="29"/>
  <c r="C10" i="29"/>
  <c r="K10" i="29" s="1"/>
  <c r="C9" i="29"/>
  <c r="C8" i="29"/>
  <c r="C6" i="29"/>
  <c r="C5" i="29"/>
  <c r="O11" i="29"/>
  <c r="O17" i="29"/>
  <c r="O29" i="29"/>
  <c r="O38" i="29"/>
  <c r="O41" i="29"/>
  <c r="O43" i="29"/>
  <c r="O46" i="29"/>
  <c r="O53" i="29"/>
  <c r="O56" i="29"/>
  <c r="O57" i="29"/>
  <c r="AW3" i="29"/>
  <c r="AV3" i="29"/>
  <c r="AU3" i="29"/>
  <c r="AM3" i="29"/>
  <c r="AL3" i="29"/>
  <c r="AK3" i="29"/>
  <c r="AC60" i="29"/>
  <c r="D60" i="29" s="1"/>
  <c r="AB60" i="29"/>
  <c r="AA60" i="29"/>
  <c r="Z16" i="29"/>
  <c r="Z60" i="29"/>
  <c r="AJ62" i="29"/>
  <c r="AJ63" i="29" s="1"/>
  <c r="AM60" i="29"/>
  <c r="AL60" i="29"/>
  <c r="AK60" i="29"/>
  <c r="AJ60" i="29"/>
  <c r="AL15" i="29"/>
  <c r="AK15" i="29" s="1"/>
  <c r="AJ15" i="29" s="1"/>
  <c r="AU60" i="29"/>
  <c r="AT60" i="29"/>
  <c r="AV42" i="29"/>
  <c r="AV47" i="29" s="1"/>
  <c r="AV30" i="29"/>
  <c r="AV19" i="29"/>
  <c r="AV21" i="29" s="1"/>
  <c r="AV24" i="29" s="1"/>
  <c r="AV7" i="29"/>
  <c r="AV12" i="29" s="1"/>
  <c r="AV25" i="29" l="1"/>
  <c r="AV60" i="29" s="1"/>
  <c r="AV31" i="29" l="1"/>
  <c r="AV33" i="29" s="1"/>
  <c r="K56" i="29" l="1"/>
  <c r="C60" i="29" l="1"/>
  <c r="K59" i="29" l="1"/>
  <c r="K45" i="29"/>
  <c r="K44" i="29"/>
  <c r="K32" i="29"/>
  <c r="K15" i="29"/>
  <c r="O58" i="29"/>
  <c r="O52" i="29"/>
  <c r="O33" i="29"/>
  <c r="O32" i="29"/>
  <c r="O31" i="29"/>
  <c r="O28" i="29"/>
  <c r="O27" i="29"/>
  <c r="O26" i="29"/>
  <c r="O25" i="29"/>
  <c r="O24" i="29"/>
  <c r="O23" i="29"/>
  <c r="O22" i="29"/>
  <c r="O21" i="29"/>
  <c r="O20" i="29"/>
  <c r="O19" i="29"/>
  <c r="O18" i="29"/>
  <c r="O16" i="29"/>
  <c r="O15" i="29"/>
  <c r="O12" i="29"/>
  <c r="O10" i="29"/>
  <c r="O9" i="29"/>
  <c r="O8" i="29"/>
  <c r="O7" i="29"/>
  <c r="O6" i="29"/>
  <c r="O5" i="29"/>
  <c r="J5" i="29" l="1"/>
  <c r="K5" i="29"/>
  <c r="B5" i="29" s="1"/>
  <c r="O45" i="29"/>
  <c r="O44" i="29"/>
  <c r="O40" i="29"/>
  <c r="O39" i="29"/>
  <c r="O37" i="29"/>
  <c r="H59" i="37" l="1"/>
  <c r="D59" i="37"/>
  <c r="G59" i="37"/>
  <c r="C59" i="37"/>
  <c r="J14" i="37" l="1"/>
  <c r="AG11" i="29" l="1"/>
  <c r="AG5" i="29"/>
  <c r="H11" i="37" l="1"/>
  <c r="C30" i="29" l="1"/>
  <c r="C46" i="29"/>
  <c r="C42" i="29"/>
  <c r="C17" i="29"/>
  <c r="C45" i="37" l="1"/>
  <c r="D27" i="37" l="1"/>
  <c r="AH16" i="29"/>
  <c r="H16" i="29" s="1"/>
  <c r="AG16" i="29"/>
  <c r="AF16" i="29"/>
  <c r="AE16" i="29"/>
  <c r="W16" i="29"/>
  <c r="V16" i="29"/>
  <c r="U16" i="29"/>
  <c r="X16" i="29"/>
  <c r="G16" i="29" s="1"/>
  <c r="D16" i="37"/>
  <c r="D17" i="29" l="1"/>
  <c r="D17" i="37" s="1"/>
  <c r="H16" i="37"/>
  <c r="D19" i="29" l="1"/>
  <c r="K16" i="29"/>
  <c r="B16" i="29" s="1"/>
  <c r="J16" i="29"/>
  <c r="C16" i="37"/>
  <c r="G16" i="37"/>
  <c r="E16" i="29"/>
  <c r="E16" i="37" s="1"/>
  <c r="B16" i="37" l="1"/>
  <c r="D28" i="37"/>
  <c r="X26" i="29"/>
  <c r="G26" i="29" s="1"/>
  <c r="X27" i="29"/>
  <c r="G27" i="29" s="1"/>
  <c r="X28" i="29"/>
  <c r="G28" i="29" s="1"/>
  <c r="X30" i="29"/>
  <c r="BB28" i="29"/>
  <c r="BA28" i="29"/>
  <c r="AZ28" i="29"/>
  <c r="AY28" i="29"/>
  <c r="AR28" i="29"/>
  <c r="AQ28" i="29"/>
  <c r="AP28" i="29"/>
  <c r="AO28" i="29"/>
  <c r="AH28" i="29"/>
  <c r="H28" i="29" s="1"/>
  <c r="AG28" i="29"/>
  <c r="AF28" i="29"/>
  <c r="AE28" i="29"/>
  <c r="W28" i="29"/>
  <c r="V28" i="29"/>
  <c r="U28" i="29"/>
  <c r="J28" i="29"/>
  <c r="BB27" i="29"/>
  <c r="BA27" i="29"/>
  <c r="AZ27" i="29"/>
  <c r="AY27" i="29"/>
  <c r="AR27" i="29"/>
  <c r="AQ27" i="29"/>
  <c r="AP27" i="29"/>
  <c r="AO27" i="29"/>
  <c r="AH27" i="29"/>
  <c r="H27" i="29" s="1"/>
  <c r="AG27" i="29"/>
  <c r="AF27" i="29"/>
  <c r="AE27" i="29"/>
  <c r="W27" i="29"/>
  <c r="V27" i="29"/>
  <c r="U27" i="29"/>
  <c r="H27" i="37" l="1"/>
  <c r="H28" i="37"/>
  <c r="G28" i="37"/>
  <c r="G27" i="37"/>
  <c r="C28" i="37"/>
  <c r="K27" i="29"/>
  <c r="B27" i="29" s="1"/>
  <c r="B27" i="37" s="1"/>
  <c r="C27" i="37"/>
  <c r="K28" i="29"/>
  <c r="B28" i="29" s="1"/>
  <c r="B28" i="37" s="1"/>
  <c r="E28" i="29"/>
  <c r="E28" i="37" s="1"/>
  <c r="J27" i="29"/>
  <c r="E27" i="29"/>
  <c r="E27" i="37" s="1"/>
  <c r="X11" i="29" l="1"/>
  <c r="G3" i="29" l="1"/>
  <c r="X58" i="29"/>
  <c r="G58" i="29" s="1"/>
  <c r="W58" i="29"/>
  <c r="V58" i="29"/>
  <c r="U58" i="29"/>
  <c r="X56" i="29"/>
  <c r="G56" i="29" s="1"/>
  <c r="W56" i="29"/>
  <c r="V56" i="29"/>
  <c r="U56" i="29"/>
  <c r="X55" i="29"/>
  <c r="W55" i="29"/>
  <c r="V55" i="29"/>
  <c r="U55" i="29"/>
  <c r="X52" i="29"/>
  <c r="G52" i="29" s="1"/>
  <c r="W52" i="29"/>
  <c r="V52" i="29"/>
  <c r="U52" i="29"/>
  <c r="X51" i="29"/>
  <c r="W51" i="29"/>
  <c r="V51" i="29"/>
  <c r="U51" i="29"/>
  <c r="X48" i="29"/>
  <c r="W48" i="29"/>
  <c r="V48" i="29"/>
  <c r="U48" i="29"/>
  <c r="X47" i="29"/>
  <c r="W47" i="29"/>
  <c r="V47" i="29"/>
  <c r="U47" i="29"/>
  <c r="X45" i="29"/>
  <c r="G45" i="29" s="1"/>
  <c r="W45" i="29"/>
  <c r="V45" i="29"/>
  <c r="U45" i="29"/>
  <c r="X44" i="29"/>
  <c r="G44" i="29" s="1"/>
  <c r="G46" i="29" s="1"/>
  <c r="W44" i="29"/>
  <c r="V44" i="29"/>
  <c r="U44" i="29"/>
  <c r="V42" i="29"/>
  <c r="U42" i="29"/>
  <c r="X41" i="29"/>
  <c r="G41" i="29" s="1"/>
  <c r="W41" i="29"/>
  <c r="V41" i="29"/>
  <c r="U41" i="29"/>
  <c r="X40" i="29"/>
  <c r="W40" i="29"/>
  <c r="V40" i="29"/>
  <c r="U40" i="29"/>
  <c r="X39" i="29"/>
  <c r="W39" i="29"/>
  <c r="V39" i="29"/>
  <c r="U39" i="29"/>
  <c r="X38" i="29"/>
  <c r="W38" i="29"/>
  <c r="V38" i="29"/>
  <c r="U38" i="29"/>
  <c r="X37" i="29"/>
  <c r="G37" i="29" s="1"/>
  <c r="G42" i="29" s="1"/>
  <c r="W37" i="29"/>
  <c r="V37" i="29"/>
  <c r="U37" i="29"/>
  <c r="X33" i="29"/>
  <c r="W33" i="29"/>
  <c r="V33" i="29"/>
  <c r="U33" i="29"/>
  <c r="X32" i="29"/>
  <c r="G32" i="29" s="1"/>
  <c r="W32" i="29"/>
  <c r="V32" i="29"/>
  <c r="U32" i="29"/>
  <c r="X31" i="29"/>
  <c r="W31" i="29"/>
  <c r="V31" i="29"/>
  <c r="U31" i="29"/>
  <c r="W30" i="29"/>
  <c r="V30" i="29"/>
  <c r="U30" i="29"/>
  <c r="X29" i="29"/>
  <c r="V29" i="29"/>
  <c r="W26" i="29"/>
  <c r="V26" i="29"/>
  <c r="U26" i="29"/>
  <c r="X25" i="29"/>
  <c r="W25" i="29"/>
  <c r="V25" i="29"/>
  <c r="U25" i="29"/>
  <c r="X24" i="29"/>
  <c r="W24" i="29"/>
  <c r="V24" i="29"/>
  <c r="U24" i="29"/>
  <c r="X23" i="29"/>
  <c r="G23" i="29" s="1"/>
  <c r="W23" i="29"/>
  <c r="V23" i="29"/>
  <c r="U23" i="29"/>
  <c r="X22" i="29"/>
  <c r="G22" i="29" s="1"/>
  <c r="W22" i="29"/>
  <c r="V22" i="29"/>
  <c r="U22" i="29"/>
  <c r="X21" i="29"/>
  <c r="W21" i="29"/>
  <c r="V21" i="29"/>
  <c r="U21" i="29"/>
  <c r="X20" i="29"/>
  <c r="G20" i="29" s="1"/>
  <c r="W20" i="29"/>
  <c r="V20" i="29"/>
  <c r="U20" i="29"/>
  <c r="X19" i="29"/>
  <c r="W19" i="29"/>
  <c r="V19" i="29"/>
  <c r="U19" i="29"/>
  <c r="X18" i="29"/>
  <c r="G18" i="29" s="1"/>
  <c r="W18" i="29"/>
  <c r="V18" i="29"/>
  <c r="U18" i="29"/>
  <c r="X15" i="29"/>
  <c r="G15" i="29" s="1"/>
  <c r="G17" i="29" s="1"/>
  <c r="W15" i="29"/>
  <c r="V15" i="29"/>
  <c r="U15" i="29"/>
  <c r="X12" i="29"/>
  <c r="W12" i="29"/>
  <c r="V12" i="29"/>
  <c r="U12" i="29"/>
  <c r="V11" i="29"/>
  <c r="U11" i="29"/>
  <c r="X10" i="29"/>
  <c r="G10" i="29" s="1"/>
  <c r="W10" i="29"/>
  <c r="V10" i="29"/>
  <c r="U10" i="29"/>
  <c r="X9" i="29"/>
  <c r="G9" i="29" s="1"/>
  <c r="W9" i="29"/>
  <c r="V9" i="29"/>
  <c r="U9" i="29"/>
  <c r="X8" i="29"/>
  <c r="G8" i="29" s="1"/>
  <c r="W8" i="29"/>
  <c r="V8" i="29"/>
  <c r="U8" i="29"/>
  <c r="X7" i="29"/>
  <c r="G7" i="29" s="1"/>
  <c r="W7" i="29"/>
  <c r="V7" i="29"/>
  <c r="U7" i="29"/>
  <c r="X6" i="29"/>
  <c r="G6" i="29" s="1"/>
  <c r="W6" i="29"/>
  <c r="V6" i="29"/>
  <c r="U6" i="29"/>
  <c r="X5" i="29"/>
  <c r="G5" i="29" s="1"/>
  <c r="W5" i="29"/>
  <c r="V5" i="29"/>
  <c r="U5" i="29"/>
  <c r="X60" i="29" l="1"/>
  <c r="G60" i="29" s="1"/>
  <c r="G12" i="29"/>
  <c r="G13" i="29" s="1"/>
  <c r="G13" i="37" s="1"/>
  <c r="V60" i="29"/>
  <c r="G17" i="37"/>
  <c r="E17" i="29"/>
  <c r="E17" i="37" s="1"/>
  <c r="C19" i="29"/>
  <c r="C17" i="37"/>
  <c r="K26" i="29"/>
  <c r="J26" i="29"/>
  <c r="U60" i="29"/>
  <c r="W60" i="29"/>
  <c r="G19" i="29" l="1"/>
  <c r="G21" i="29" s="1"/>
  <c r="C21" i="29"/>
  <c r="C24" i="29" s="1"/>
  <c r="K19" i="29"/>
  <c r="J64" i="29" l="1"/>
  <c r="H29" i="29" l="1"/>
  <c r="G29" i="29"/>
  <c r="G30" i="29" s="1"/>
  <c r="D29" i="29"/>
  <c r="K18" i="29"/>
  <c r="B18" i="29" s="1"/>
  <c r="J9" i="29" l="1"/>
  <c r="J6" i="29"/>
  <c r="J8" i="29"/>
  <c r="J10" i="29"/>
  <c r="J11" i="29"/>
  <c r="J14" i="29"/>
  <c r="J15" i="29"/>
  <c r="J18" i="29"/>
  <c r="J20" i="29"/>
  <c r="J22" i="29"/>
  <c r="J23" i="29"/>
  <c r="J29" i="29"/>
  <c r="J32" i="29"/>
  <c r="J34" i="29"/>
  <c r="J35" i="29"/>
  <c r="J36" i="29"/>
  <c r="J37" i="29"/>
  <c r="J38" i="29"/>
  <c r="J39" i="29"/>
  <c r="J40" i="29"/>
  <c r="J41" i="29"/>
  <c r="J43" i="29"/>
  <c r="J44" i="29"/>
  <c r="J45" i="29"/>
  <c r="J49" i="29"/>
  <c r="J50" i="29"/>
  <c r="J53" i="29"/>
  <c r="J54" i="29"/>
  <c r="J57" i="29"/>
  <c r="J58" i="29"/>
  <c r="J59" i="29"/>
  <c r="J62" i="29"/>
  <c r="C11" i="37" l="1"/>
  <c r="D11" i="37"/>
  <c r="G11" i="37"/>
  <c r="AF11" i="29"/>
  <c r="AE11" i="29"/>
  <c r="B11" i="37" l="1"/>
  <c r="J56" i="29"/>
  <c r="J52" i="29"/>
  <c r="AE42" i="29"/>
  <c r="AG41" i="29" l="1"/>
  <c r="AQ52" i="29" l="1"/>
  <c r="AG52" i="29"/>
  <c r="AQ43" i="29"/>
  <c r="AQ41" i="29"/>
  <c r="AQ39" i="29"/>
  <c r="AG39" i="29"/>
  <c r="AG40" i="29"/>
  <c r="AH58" i="29" l="1"/>
  <c r="H58" i="29" s="1"/>
  <c r="AG58" i="29"/>
  <c r="AF58" i="29"/>
  <c r="AE58" i="29"/>
  <c r="AH56" i="29"/>
  <c r="H56" i="29" s="1"/>
  <c r="AG56" i="29"/>
  <c r="AF56" i="29"/>
  <c r="AE56" i="29"/>
  <c r="AH55" i="29"/>
  <c r="AG55" i="29"/>
  <c r="AF55" i="29"/>
  <c r="AE55" i="29"/>
  <c r="AH52" i="29"/>
  <c r="H52" i="29" s="1"/>
  <c r="AF52" i="29"/>
  <c r="AE52" i="29"/>
  <c r="AH51" i="29"/>
  <c r="AG51" i="29"/>
  <c r="AF51" i="29"/>
  <c r="AE51" i="29"/>
  <c r="AH48" i="29"/>
  <c r="AG48" i="29"/>
  <c r="AF48" i="29"/>
  <c r="AE48" i="29"/>
  <c r="AH47" i="29"/>
  <c r="AE47" i="29"/>
  <c r="AF47" i="29"/>
  <c r="AH45" i="29"/>
  <c r="H45" i="29" s="1"/>
  <c r="AG45" i="29"/>
  <c r="AF45" i="29"/>
  <c r="AE45" i="29"/>
  <c r="AH44" i="29"/>
  <c r="H44" i="29" s="1"/>
  <c r="AG44" i="29"/>
  <c r="AF44" i="29"/>
  <c r="AE44" i="29"/>
  <c r="AF42" i="29"/>
  <c r="AH41" i="29"/>
  <c r="H41" i="29" s="1"/>
  <c r="AF41" i="29"/>
  <c r="AE41" i="29"/>
  <c r="AH40" i="29"/>
  <c r="AF40" i="29"/>
  <c r="AE40" i="29"/>
  <c r="AH39" i="29"/>
  <c r="AF39" i="29"/>
  <c r="AE39" i="29"/>
  <c r="AH38" i="29"/>
  <c r="AG38" i="29"/>
  <c r="AF38" i="29"/>
  <c r="AE38" i="29"/>
  <c r="AH37" i="29"/>
  <c r="H37" i="29" s="1"/>
  <c r="AG37" i="29"/>
  <c r="AF37" i="29"/>
  <c r="AE37" i="29"/>
  <c r="AH33" i="29"/>
  <c r="AE33" i="29"/>
  <c r="AH32" i="29"/>
  <c r="H32" i="29" s="1"/>
  <c r="AG32" i="29"/>
  <c r="AF32" i="29"/>
  <c r="AE32" i="29"/>
  <c r="AH31" i="29"/>
  <c r="AE31" i="29"/>
  <c r="AH30" i="29"/>
  <c r="AE30" i="29"/>
  <c r="AF30" i="29"/>
  <c r="AH29" i="29"/>
  <c r="AF29" i="29"/>
  <c r="AH26" i="29"/>
  <c r="H26" i="29" s="1"/>
  <c r="AG26" i="29"/>
  <c r="AF26" i="29"/>
  <c r="AE26" i="29"/>
  <c r="AH25" i="29"/>
  <c r="AE25" i="29"/>
  <c r="AH24" i="29"/>
  <c r="AE24" i="29"/>
  <c r="AH23" i="29"/>
  <c r="H23" i="29" s="1"/>
  <c r="AG23" i="29"/>
  <c r="AF23" i="29"/>
  <c r="AE23" i="29"/>
  <c r="AH22" i="29"/>
  <c r="H22" i="29" s="1"/>
  <c r="AG22" i="29"/>
  <c r="AF22" i="29"/>
  <c r="AE22" i="29"/>
  <c r="AH21" i="29"/>
  <c r="AE21" i="29"/>
  <c r="AH20" i="29"/>
  <c r="H20" i="29" s="1"/>
  <c r="AG20" i="29"/>
  <c r="AF20" i="29"/>
  <c r="AE20" i="29"/>
  <c r="AH19" i="29"/>
  <c r="AE19" i="29"/>
  <c r="AG19" i="29"/>
  <c r="AH18" i="29"/>
  <c r="H18" i="29" s="1"/>
  <c r="AG18" i="29"/>
  <c r="AF18" i="29"/>
  <c r="AE18" i="29"/>
  <c r="AH15" i="29"/>
  <c r="H15" i="29" s="1"/>
  <c r="AG15" i="29"/>
  <c r="AF15" i="29"/>
  <c r="AE15" i="29"/>
  <c r="AH12" i="29"/>
  <c r="AE12" i="29"/>
  <c r="AH10" i="29"/>
  <c r="H10" i="29" s="1"/>
  <c r="AG10" i="29"/>
  <c r="AF10" i="29"/>
  <c r="AE10" i="29"/>
  <c r="AH9" i="29"/>
  <c r="H9" i="29" s="1"/>
  <c r="AG9" i="29"/>
  <c r="AF9" i="29"/>
  <c r="AE9" i="29"/>
  <c r="AH8" i="29"/>
  <c r="H8" i="29" s="1"/>
  <c r="AG8" i="29"/>
  <c r="AF8" i="29"/>
  <c r="AE8" i="29"/>
  <c r="AH7" i="29"/>
  <c r="H7" i="29" s="1"/>
  <c r="AE7" i="29"/>
  <c r="AH6" i="29"/>
  <c r="H6" i="29" s="1"/>
  <c r="AG6" i="29"/>
  <c r="AF6" i="29"/>
  <c r="AE6" i="29"/>
  <c r="AH5" i="29"/>
  <c r="H5" i="29" s="1"/>
  <c r="AF5" i="29"/>
  <c r="AE5" i="29"/>
  <c r="AH3" i="29"/>
  <c r="H3" i="29" s="1"/>
  <c r="AG3" i="29"/>
  <c r="AF3" i="29"/>
  <c r="AE3" i="29"/>
  <c r="H17" i="29" l="1"/>
  <c r="H19" i="29" s="1"/>
  <c r="H30" i="29"/>
  <c r="C60" i="37"/>
  <c r="J60" i="29"/>
  <c r="E22" i="29"/>
  <c r="AH60" i="29"/>
  <c r="H60" i="29" s="1"/>
  <c r="AE60" i="29"/>
  <c r="AF19" i="29"/>
  <c r="AG12" i="29"/>
  <c r="AF12" i="29"/>
  <c r="AG7" i="29"/>
  <c r="H12" i="29" s="1"/>
  <c r="AG30" i="29"/>
  <c r="AG47" i="29"/>
  <c r="AF7" i="29"/>
  <c r="H17" i="37" l="1"/>
  <c r="H13" i="29"/>
  <c r="H13" i="37" s="1"/>
  <c r="G24" i="29"/>
  <c r="G25" i="29" s="1"/>
  <c r="G47" i="29"/>
  <c r="AF21" i="29"/>
  <c r="AG21" i="29"/>
  <c r="G31" i="29" l="1"/>
  <c r="G33" i="29" s="1"/>
  <c r="G48" i="29" s="1"/>
  <c r="AF24" i="29"/>
  <c r="AG24" i="29"/>
  <c r="G51" i="29" l="1"/>
  <c r="G55" i="29"/>
  <c r="AF25" i="29"/>
  <c r="AF60" i="29" s="1"/>
  <c r="AG25" i="29"/>
  <c r="AG60" i="29" s="1"/>
  <c r="AG31" i="29" l="1"/>
  <c r="AF31" i="29"/>
  <c r="AG33" i="29" l="1"/>
  <c r="AF33" i="29"/>
  <c r="AY29" i="29" l="1"/>
  <c r="K6" i="29" l="1"/>
  <c r="E23" i="29" l="1"/>
  <c r="E23" i="37" s="1"/>
  <c r="BB58" i="29" l="1"/>
  <c r="BA58" i="29"/>
  <c r="BB56" i="29"/>
  <c r="BB55" i="29"/>
  <c r="BA55" i="29"/>
  <c r="BA52" i="29"/>
  <c r="BA51" i="29"/>
  <c r="BB48" i="29"/>
  <c r="BA48" i="29"/>
  <c r="BB47" i="29"/>
  <c r="BA47" i="29"/>
  <c r="BB45" i="29"/>
  <c r="BA45" i="29"/>
  <c r="BB44" i="29"/>
  <c r="BA44" i="29"/>
  <c r="BB41" i="29"/>
  <c r="BB40" i="29"/>
  <c r="BA40" i="29"/>
  <c r="BB39" i="29"/>
  <c r="BB38" i="29"/>
  <c r="BA38" i="29"/>
  <c r="BB37" i="29"/>
  <c r="BA37" i="29"/>
  <c r="BB32" i="29"/>
  <c r="BA32" i="29"/>
  <c r="BB30" i="29"/>
  <c r="BB29" i="29"/>
  <c r="BA29" i="29"/>
  <c r="BB26" i="29"/>
  <c r="BA26" i="29"/>
  <c r="BB23" i="29"/>
  <c r="BA23" i="29"/>
  <c r="BB22" i="29"/>
  <c r="BA22" i="29"/>
  <c r="BB20" i="29"/>
  <c r="BA20" i="29"/>
  <c r="BB18" i="29"/>
  <c r="BA18" i="29"/>
  <c r="BB15" i="29"/>
  <c r="BA15" i="29"/>
  <c r="BB9" i="29"/>
  <c r="BA9" i="29"/>
  <c r="BB8" i="29"/>
  <c r="BA8" i="29"/>
  <c r="BB6" i="29"/>
  <c r="BA6" i="29"/>
  <c r="BB5" i="29"/>
  <c r="BA5" i="29"/>
  <c r="BB7" i="29" l="1"/>
  <c r="BB19" i="29"/>
  <c r="BB21" i="29" l="1"/>
  <c r="BB24" i="29" l="1"/>
  <c r="AQ42" i="29" l="1"/>
  <c r="J42" i="29" l="1"/>
  <c r="J30" i="29" l="1"/>
  <c r="K37" i="29"/>
  <c r="B37" i="29" s="1"/>
  <c r="K58" i="29" l="1"/>
  <c r="B58" i="29" s="1"/>
  <c r="B58" i="37" s="1"/>
  <c r="B56" i="29"/>
  <c r="C40" i="37"/>
  <c r="B44" i="29"/>
  <c r="B45" i="29"/>
  <c r="B45" i="37" s="1"/>
  <c r="K39" i="29"/>
  <c r="D30" i="29"/>
  <c r="D30" i="37" s="1"/>
  <c r="D7" i="29"/>
  <c r="D21" i="29"/>
  <c r="D42" i="29"/>
  <c r="D46" i="29"/>
  <c r="B6" i="29"/>
  <c r="K8" i="29"/>
  <c r="B8" i="29" s="1"/>
  <c r="K9" i="29"/>
  <c r="B9" i="29" s="1"/>
  <c r="B15" i="29"/>
  <c r="K22" i="29"/>
  <c r="B22" i="29" s="1"/>
  <c r="K23" i="29"/>
  <c r="B23" i="29" s="1"/>
  <c r="K29" i="29"/>
  <c r="N30" i="29"/>
  <c r="O30" i="29" s="1"/>
  <c r="K38" i="29"/>
  <c r="K49" i="29"/>
  <c r="K50" i="29"/>
  <c r="M51" i="29"/>
  <c r="N51" i="29"/>
  <c r="O51" i="29" s="1"/>
  <c r="K52" i="29"/>
  <c r="B52" i="29" s="1"/>
  <c r="M52" i="29"/>
  <c r="K53" i="29"/>
  <c r="K54" i="29"/>
  <c r="M55" i="29"/>
  <c r="M56" i="29"/>
  <c r="K57" i="29"/>
  <c r="M58" i="29"/>
  <c r="M60" i="29"/>
  <c r="AR52" i="29"/>
  <c r="AR51" i="29"/>
  <c r="AR47" i="29"/>
  <c r="AQ51" i="29"/>
  <c r="BA30" i="29"/>
  <c r="AQ30" i="29"/>
  <c r="BA7" i="29"/>
  <c r="AQ12" i="29"/>
  <c r="AO48" i="29"/>
  <c r="AO21" i="29"/>
  <c r="AY5" i="29"/>
  <c r="AZ58" i="29"/>
  <c r="AY58" i="29"/>
  <c r="AZ56" i="29"/>
  <c r="AY56" i="29"/>
  <c r="AZ55" i="29"/>
  <c r="AY55" i="29"/>
  <c r="AZ52" i="29"/>
  <c r="AY52" i="29"/>
  <c r="AZ51" i="29"/>
  <c r="AY51" i="29"/>
  <c r="AZ48" i="29"/>
  <c r="AZ47" i="29"/>
  <c r="AY47" i="29"/>
  <c r="AZ45" i="29"/>
  <c r="AY45" i="29"/>
  <c r="AZ44" i="29"/>
  <c r="AY44" i="29"/>
  <c r="AZ42" i="29"/>
  <c r="AZ41" i="29"/>
  <c r="AY41" i="29"/>
  <c r="AZ40" i="29"/>
  <c r="AY40" i="29"/>
  <c r="AZ39" i="29"/>
  <c r="AY39" i="29"/>
  <c r="AZ38" i="29"/>
  <c r="AY38" i="29"/>
  <c r="AZ37" i="29"/>
  <c r="AY37" i="29"/>
  <c r="AZ32" i="29"/>
  <c r="AY32" i="29"/>
  <c r="AZ29" i="29"/>
  <c r="AZ26" i="29"/>
  <c r="AY26" i="29"/>
  <c r="AZ23" i="29"/>
  <c r="AY23" i="29"/>
  <c r="AZ22" i="29"/>
  <c r="AY22" i="29"/>
  <c r="AZ20" i="29"/>
  <c r="AY20" i="29"/>
  <c r="AZ18" i="29"/>
  <c r="AY18" i="29"/>
  <c r="AZ15" i="29"/>
  <c r="AY15" i="29"/>
  <c r="AZ10" i="29"/>
  <c r="AY10" i="29"/>
  <c r="AZ9" i="29"/>
  <c r="AY9" i="29"/>
  <c r="AZ8" i="29"/>
  <c r="AY8" i="29"/>
  <c r="AZ6" i="29"/>
  <c r="AY6" i="29"/>
  <c r="AZ5" i="29"/>
  <c r="AO5" i="29"/>
  <c r="G29" i="37"/>
  <c r="G9" i="37"/>
  <c r="G8" i="37"/>
  <c r="G58" i="37"/>
  <c r="G56" i="37"/>
  <c r="G44" i="37"/>
  <c r="G41" i="37"/>
  <c r="G32" i="37"/>
  <c r="G26" i="37"/>
  <c r="G23" i="37"/>
  <c r="G22" i="37"/>
  <c r="G20" i="37"/>
  <c r="G18" i="37"/>
  <c r="G10" i="37"/>
  <c r="G6" i="37"/>
  <c r="G5" i="37"/>
  <c r="G15" i="37"/>
  <c r="AR29" i="29"/>
  <c r="AP42" i="29"/>
  <c r="AP29" i="29"/>
  <c r="H29" i="37" s="1"/>
  <c r="AQ45" i="29"/>
  <c r="D29" i="37"/>
  <c r="AR25" i="29"/>
  <c r="AO56" i="29"/>
  <c r="AP37" i="29"/>
  <c r="AR40" i="29"/>
  <c r="AO41" i="29"/>
  <c r="AP41" i="29"/>
  <c r="H41" i="37" s="1"/>
  <c r="AQ40" i="29"/>
  <c r="AO40" i="29"/>
  <c r="AR41" i="29"/>
  <c r="AP56" i="29"/>
  <c r="AP52" i="29"/>
  <c r="AR45" i="29"/>
  <c r="D41" i="37"/>
  <c r="D39" i="37"/>
  <c r="D37" i="37"/>
  <c r="AO3" i="29"/>
  <c r="AO39" i="29"/>
  <c r="H39" i="37" s="1"/>
  <c r="AO44" i="29"/>
  <c r="AP44" i="29"/>
  <c r="AO52" i="29"/>
  <c r="AO47" i="29"/>
  <c r="AO51" i="29"/>
  <c r="AP47" i="29"/>
  <c r="AO45" i="29"/>
  <c r="AO37" i="29"/>
  <c r="H42" i="29" s="1"/>
  <c r="AP58" i="29"/>
  <c r="G52" i="37"/>
  <c r="C52" i="37"/>
  <c r="AP55" i="29"/>
  <c r="AP51" i="29"/>
  <c r="AP48" i="29"/>
  <c r="AQ47" i="29"/>
  <c r="AP5" i="29"/>
  <c r="H5" i="37" s="1"/>
  <c r="AQ48" i="29"/>
  <c r="D52" i="37"/>
  <c r="I3" i="37"/>
  <c r="I28" i="37" s="1"/>
  <c r="J28" i="37" s="1"/>
  <c r="AR48" i="29"/>
  <c r="AO7" i="29"/>
  <c r="A66" i="37"/>
  <c r="C58" i="37"/>
  <c r="D58" i="37"/>
  <c r="D10" i="37"/>
  <c r="AP45" i="29"/>
  <c r="H45" i="37" s="1"/>
  <c r="AP40" i="29"/>
  <c r="AP39" i="29"/>
  <c r="AP32" i="29"/>
  <c r="AP26" i="29"/>
  <c r="AP23" i="29"/>
  <c r="AP22" i="29"/>
  <c r="AP20" i="29"/>
  <c r="AP18" i="29"/>
  <c r="AP15" i="29"/>
  <c r="AP10" i="29"/>
  <c r="AP9" i="29"/>
  <c r="AP8" i="29"/>
  <c r="AP6" i="29"/>
  <c r="AQ56" i="29"/>
  <c r="AQ58" i="29"/>
  <c r="AQ44" i="29"/>
  <c r="AQ37" i="29"/>
  <c r="AP3" i="29"/>
  <c r="BA3" i="29"/>
  <c r="D56" i="37"/>
  <c r="AQ3" i="29"/>
  <c r="AR3" i="29"/>
  <c r="G3" i="37" s="1"/>
  <c r="AY3" i="29"/>
  <c r="AZ3" i="29"/>
  <c r="BB3" i="29"/>
  <c r="AO6" i="29"/>
  <c r="D6" i="37"/>
  <c r="AO8" i="29"/>
  <c r="D8" i="37"/>
  <c r="AO9" i="29"/>
  <c r="D9" i="37"/>
  <c r="AO10" i="29"/>
  <c r="AO15" i="29"/>
  <c r="AO18" i="29"/>
  <c r="D18" i="37"/>
  <c r="AO20" i="29"/>
  <c r="D20" i="37"/>
  <c r="AO22" i="29"/>
  <c r="D22" i="37"/>
  <c r="AO23" i="29"/>
  <c r="D23" i="37"/>
  <c r="AO26" i="29"/>
  <c r="AO32" i="29"/>
  <c r="D32" i="37"/>
  <c r="AO38" i="29"/>
  <c r="AP38" i="29"/>
  <c r="AQ38" i="29"/>
  <c r="AR38" i="29"/>
  <c r="AR39" i="29"/>
  <c r="AR44" i="29"/>
  <c r="AR56" i="29"/>
  <c r="AO58" i="29"/>
  <c r="AR58" i="29"/>
  <c r="AR37" i="29"/>
  <c r="D15" i="37"/>
  <c r="AO30" i="29"/>
  <c r="AO19" i="29"/>
  <c r="D26" i="37"/>
  <c r="C44" i="37"/>
  <c r="AO55" i="29"/>
  <c r="AR55" i="29"/>
  <c r="AQ55" i="29"/>
  <c r="G45" i="37"/>
  <c r="D44" i="37"/>
  <c r="D5" i="37"/>
  <c r="D45" i="37"/>
  <c r="AR22" i="29"/>
  <c r="AR6" i="29"/>
  <c r="AR15" i="29"/>
  <c r="AR26" i="29"/>
  <c r="AR9" i="29"/>
  <c r="AR10" i="29"/>
  <c r="AR21" i="29"/>
  <c r="AR19" i="29"/>
  <c r="AR24" i="29"/>
  <c r="AR7" i="29"/>
  <c r="AR23" i="29"/>
  <c r="AR20" i="29"/>
  <c r="AR5" i="29"/>
  <c r="AR31" i="29"/>
  <c r="AR33" i="29"/>
  <c r="AR30" i="29"/>
  <c r="AR12" i="29"/>
  <c r="AR8" i="29"/>
  <c r="AR18" i="29"/>
  <c r="AR32" i="29"/>
  <c r="AQ8" i="29"/>
  <c r="C8" i="37"/>
  <c r="AQ6" i="29"/>
  <c r="AQ18" i="29"/>
  <c r="AQ23" i="29"/>
  <c r="C23" i="37"/>
  <c r="AQ9" i="29"/>
  <c r="AQ22" i="29"/>
  <c r="E22" i="37"/>
  <c r="AQ10" i="29"/>
  <c r="AQ20" i="29"/>
  <c r="AQ26" i="29"/>
  <c r="AQ15" i="29"/>
  <c r="H15" i="37" s="1"/>
  <c r="E15" i="29"/>
  <c r="E15" i="37" s="1"/>
  <c r="AQ32" i="29"/>
  <c r="C32" i="37"/>
  <c r="AQ5" i="29"/>
  <c r="C26" i="37"/>
  <c r="E6" i="29"/>
  <c r="E6" i="37" s="1"/>
  <c r="E18" i="29"/>
  <c r="E18" i="37" s="1"/>
  <c r="C15" i="37"/>
  <c r="C22" i="37"/>
  <c r="C6" i="37"/>
  <c r="C9" i="37"/>
  <c r="E9" i="29"/>
  <c r="E9" i="37" s="1"/>
  <c r="E8" i="29"/>
  <c r="E8" i="37" s="1"/>
  <c r="E32" i="29"/>
  <c r="E32" i="37" s="1"/>
  <c r="I58" i="37" l="1"/>
  <c r="J58" i="37" s="1"/>
  <c r="B17" i="29"/>
  <c r="D7" i="37"/>
  <c r="D12" i="29"/>
  <c r="I38" i="37"/>
  <c r="J38" i="37" s="1"/>
  <c r="I16" i="37"/>
  <c r="J16" i="37" s="1"/>
  <c r="H52" i="37"/>
  <c r="H9" i="37"/>
  <c r="H58" i="37"/>
  <c r="H44" i="37"/>
  <c r="H46" i="37" s="1"/>
  <c r="J19" i="29"/>
  <c r="C47" i="29"/>
  <c r="J46" i="29"/>
  <c r="H56" i="37"/>
  <c r="H20" i="37"/>
  <c r="H6" i="37"/>
  <c r="H22" i="37"/>
  <c r="H23" i="37"/>
  <c r="H8" i="37"/>
  <c r="H46" i="29"/>
  <c r="H21" i="29"/>
  <c r="H24" i="29" s="1"/>
  <c r="H26" i="37"/>
  <c r="H18" i="37"/>
  <c r="H32" i="37"/>
  <c r="H37" i="37"/>
  <c r="H42" i="37" s="1"/>
  <c r="AQ7" i="29"/>
  <c r="AY12" i="29"/>
  <c r="AY30" i="29"/>
  <c r="AY7" i="29"/>
  <c r="AZ12" i="29"/>
  <c r="H10" i="37"/>
  <c r="BA10" i="29"/>
  <c r="BB10" i="29"/>
  <c r="BA21" i="29"/>
  <c r="BA19" i="29"/>
  <c r="AR60" i="29"/>
  <c r="AZ30" i="29"/>
  <c r="AP30" i="29"/>
  <c r="AQ19" i="29"/>
  <c r="AP19" i="29"/>
  <c r="AP7" i="29"/>
  <c r="AZ19" i="29"/>
  <c r="C46" i="37"/>
  <c r="H3" i="37"/>
  <c r="AY21" i="29"/>
  <c r="AO12" i="29"/>
  <c r="AP12" i="29"/>
  <c r="AQ21" i="29"/>
  <c r="AP21" i="29"/>
  <c r="AZ7" i="29"/>
  <c r="I39" i="37"/>
  <c r="D46" i="37"/>
  <c r="C3" i="37"/>
  <c r="AY19" i="29"/>
  <c r="B15" i="37"/>
  <c r="I15" i="37" s="1"/>
  <c r="J15" i="37" s="1"/>
  <c r="B8" i="37"/>
  <c r="I8" i="37" s="1"/>
  <c r="J8" i="37" s="1"/>
  <c r="B22" i="37"/>
  <c r="I22" i="37" s="1"/>
  <c r="J22" i="37" s="1"/>
  <c r="B23" i="37"/>
  <c r="I23" i="37" s="1"/>
  <c r="J23" i="37" s="1"/>
  <c r="B9" i="37"/>
  <c r="I9" i="37" s="1"/>
  <c r="J9" i="37" s="1"/>
  <c r="D47" i="29"/>
  <c r="D42" i="37"/>
  <c r="D24" i="29"/>
  <c r="D21" i="37"/>
  <c r="D19" i="37"/>
  <c r="E19" i="29"/>
  <c r="E19" i="37" s="1"/>
  <c r="E29" i="37"/>
  <c r="B29" i="37"/>
  <c r="C29" i="37"/>
  <c r="C39" i="37"/>
  <c r="K40" i="29"/>
  <c r="I40" i="37" s="1"/>
  <c r="J40" i="37" s="1"/>
  <c r="B44" i="37"/>
  <c r="B46" i="29"/>
  <c r="K46" i="29" s="1"/>
  <c r="B52" i="37"/>
  <c r="I52" i="37" s="1"/>
  <c r="J52" i="37" s="1"/>
  <c r="I45" i="37"/>
  <c r="J45" i="37" s="1"/>
  <c r="B56" i="37"/>
  <c r="I56" i="37" s="1"/>
  <c r="C37" i="37"/>
  <c r="C56" i="37"/>
  <c r="K41" i="29"/>
  <c r="B41" i="29" s="1"/>
  <c r="C41" i="37"/>
  <c r="B5" i="37"/>
  <c r="I5" i="37" s="1"/>
  <c r="B18" i="37"/>
  <c r="I18" i="37" s="1"/>
  <c r="C19" i="37"/>
  <c r="C20" i="37"/>
  <c r="B10" i="29"/>
  <c r="C7" i="29"/>
  <c r="C12" i="29" s="1"/>
  <c r="C13" i="29" s="1"/>
  <c r="E5" i="29"/>
  <c r="E5" i="37" s="1"/>
  <c r="C10" i="37"/>
  <c r="K20" i="29"/>
  <c r="B20" i="29" s="1"/>
  <c r="E10" i="29"/>
  <c r="E10" i="37" s="1"/>
  <c r="C5" i="37"/>
  <c r="C18" i="37"/>
  <c r="E20" i="29"/>
  <c r="E20" i="37" s="1"/>
  <c r="E26" i="29"/>
  <c r="E26" i="37" s="1"/>
  <c r="G37" i="37"/>
  <c r="G42" i="37" s="1"/>
  <c r="G46" i="37"/>
  <c r="G12" i="37"/>
  <c r="J56" i="37" l="1"/>
  <c r="B17" i="37"/>
  <c r="B19" i="29"/>
  <c r="D13" i="29"/>
  <c r="D13" i="37" s="1"/>
  <c r="C13" i="37"/>
  <c r="K13" i="29"/>
  <c r="B13" i="29" s="1"/>
  <c r="J21" i="29"/>
  <c r="C21" i="37"/>
  <c r="H19" i="37"/>
  <c r="E21" i="29"/>
  <c r="E21" i="37" s="1"/>
  <c r="C24" i="37"/>
  <c r="J47" i="29"/>
  <c r="K47" i="29"/>
  <c r="J7" i="29"/>
  <c r="H21" i="37"/>
  <c r="H47" i="29"/>
  <c r="H47" i="37"/>
  <c r="H12" i="37"/>
  <c r="H7" i="37"/>
  <c r="H30" i="37"/>
  <c r="AZ21" i="29"/>
  <c r="BA24" i="29"/>
  <c r="BB12" i="29"/>
  <c r="BA12" i="29"/>
  <c r="J5" i="37"/>
  <c r="G19" i="37"/>
  <c r="G7" i="37"/>
  <c r="B7" i="29"/>
  <c r="B6" i="37"/>
  <c r="I6" i="37" s="1"/>
  <c r="J6" i="37" s="1"/>
  <c r="AY24" i="29"/>
  <c r="D47" i="37"/>
  <c r="D3" i="37"/>
  <c r="AP24" i="29"/>
  <c r="AO24" i="29"/>
  <c r="J39" i="37"/>
  <c r="AY25" i="29"/>
  <c r="AY60" i="29" s="1"/>
  <c r="AQ24" i="29"/>
  <c r="D60" i="37"/>
  <c r="B20" i="37"/>
  <c r="I20" i="37" s="1"/>
  <c r="J20" i="37" s="1"/>
  <c r="D12" i="37"/>
  <c r="D25" i="29"/>
  <c r="D24" i="37"/>
  <c r="H24" i="37"/>
  <c r="C42" i="37"/>
  <c r="C47" i="37" s="1"/>
  <c r="B46" i="37"/>
  <c r="I44" i="37"/>
  <c r="J44" i="37" s="1"/>
  <c r="B42" i="29"/>
  <c r="B37" i="37"/>
  <c r="B41" i="37"/>
  <c r="C30" i="37"/>
  <c r="E30" i="29"/>
  <c r="E30" i="37" s="1"/>
  <c r="J18" i="37"/>
  <c r="C7" i="37"/>
  <c r="E7" i="29"/>
  <c r="E7" i="37" s="1"/>
  <c r="G47" i="37"/>
  <c r="G30" i="37"/>
  <c r="E13" i="29" l="1"/>
  <c r="E13" i="37" s="1"/>
  <c r="B19" i="37"/>
  <c r="I19" i="37" s="1"/>
  <c r="J19" i="37" s="1"/>
  <c r="B21" i="29"/>
  <c r="B21" i="37" s="1"/>
  <c r="I21" i="37" s="1"/>
  <c r="J21" i="37" s="1"/>
  <c r="K7" i="29"/>
  <c r="B13" i="37"/>
  <c r="K42" i="29"/>
  <c r="J12" i="29"/>
  <c r="J24" i="29"/>
  <c r="C25" i="29"/>
  <c r="E24" i="29"/>
  <c r="E24" i="37" s="1"/>
  <c r="E12" i="29"/>
  <c r="E12" i="37" s="1"/>
  <c r="B12" i="29"/>
  <c r="H25" i="29"/>
  <c r="AZ25" i="29"/>
  <c r="AZ60" i="29" s="1"/>
  <c r="AZ24" i="29"/>
  <c r="BB25" i="29"/>
  <c r="BB60" i="29" s="1"/>
  <c r="K60" i="29"/>
  <c r="B47" i="29"/>
  <c r="B7" i="37"/>
  <c r="I7" i="37"/>
  <c r="J7" i="37"/>
  <c r="I27" i="37"/>
  <c r="J27" i="37" s="1"/>
  <c r="G21" i="37"/>
  <c r="AQ25" i="29"/>
  <c r="AQ60" i="29" s="1"/>
  <c r="AP25" i="29"/>
  <c r="AP60" i="29" s="1"/>
  <c r="AO25" i="29"/>
  <c r="AO60" i="29" s="1"/>
  <c r="AY31" i="29"/>
  <c r="B10" i="37"/>
  <c r="I10" i="37" s="1"/>
  <c r="J10" i="37" s="1"/>
  <c r="D31" i="29"/>
  <c r="D25" i="37"/>
  <c r="I37" i="37"/>
  <c r="J37" i="37" s="1"/>
  <c r="B42" i="37"/>
  <c r="B47" i="37" s="1"/>
  <c r="C12" i="37"/>
  <c r="G24" i="37"/>
  <c r="I47" i="37" l="1"/>
  <c r="J47" i="37" s="1"/>
  <c r="K21" i="29"/>
  <c r="B24" i="29"/>
  <c r="H31" i="29"/>
  <c r="H33" i="29" s="1"/>
  <c r="J25" i="29"/>
  <c r="H25" i="37"/>
  <c r="BA25" i="29"/>
  <c r="BA60" i="29" s="1"/>
  <c r="H60" i="37" s="1"/>
  <c r="BA31" i="29"/>
  <c r="BB33" i="29"/>
  <c r="BB31" i="29"/>
  <c r="G55" i="37"/>
  <c r="B12" i="37"/>
  <c r="I12" i="37" s="1"/>
  <c r="J12" i="37" s="1"/>
  <c r="G60" i="37"/>
  <c r="AQ31" i="29"/>
  <c r="AO31" i="29"/>
  <c r="AP31" i="29"/>
  <c r="K12" i="29"/>
  <c r="D33" i="29"/>
  <c r="D31" i="37"/>
  <c r="C25" i="37"/>
  <c r="E25" i="29"/>
  <c r="E25" i="37" s="1"/>
  <c r="C31" i="29"/>
  <c r="J31" i="29" s="1"/>
  <c r="G25" i="37"/>
  <c r="G31" i="37"/>
  <c r="K24" i="29" l="1"/>
  <c r="B24" i="37"/>
  <c r="I24" i="37" s="1"/>
  <c r="J24" i="37" s="1"/>
  <c r="B25" i="29"/>
  <c r="H48" i="29"/>
  <c r="H55" i="29"/>
  <c r="H55" i="37" s="1"/>
  <c r="H31" i="37"/>
  <c r="H51" i="29"/>
  <c r="BA33" i="29"/>
  <c r="AZ31" i="29"/>
  <c r="D55" i="29"/>
  <c r="D55" i="37" s="1"/>
  <c r="AQ33" i="29"/>
  <c r="AO33" i="29"/>
  <c r="AP33" i="29"/>
  <c r="AY33" i="29"/>
  <c r="D51" i="29"/>
  <c r="D48" i="29"/>
  <c r="D33" i="37"/>
  <c r="D48" i="37" s="1"/>
  <c r="H33" i="37"/>
  <c r="E31" i="29"/>
  <c r="E31" i="37" s="1"/>
  <c r="C33" i="29"/>
  <c r="C55" i="29" s="1"/>
  <c r="K55" i="29" s="1"/>
  <c r="C31" i="37"/>
  <c r="B25" i="37" l="1"/>
  <c r="K25" i="29"/>
  <c r="C48" i="29"/>
  <c r="J55" i="29"/>
  <c r="C51" i="29"/>
  <c r="J33" i="29"/>
  <c r="AZ33" i="29"/>
  <c r="G33" i="37"/>
  <c r="G48" i="37" s="1"/>
  <c r="G51" i="37"/>
  <c r="D51" i="37"/>
  <c r="H51" i="37"/>
  <c r="H48" i="37"/>
  <c r="C33" i="37"/>
  <c r="C48" i="37" s="1"/>
  <c r="E33" i="29"/>
  <c r="E33" i="37" s="1"/>
  <c r="I25" i="37" l="1"/>
  <c r="J25" i="37" s="1"/>
  <c r="J51" i="29"/>
  <c r="K51" i="29"/>
  <c r="B51" i="29" s="1"/>
  <c r="J48" i="29"/>
  <c r="B55" i="29"/>
  <c r="C55" i="37"/>
  <c r="C51" i="37"/>
  <c r="B51" i="37" l="1"/>
  <c r="I51" i="37" s="1"/>
  <c r="J51" i="37" s="1"/>
  <c r="B55" i="37"/>
  <c r="I55" i="37" s="1"/>
  <c r="J55" i="37" s="1"/>
  <c r="B26" i="29" l="1"/>
  <c r="B26" i="37" l="1"/>
  <c r="B30" i="37" s="1"/>
  <c r="B31" i="37" s="1"/>
  <c r="B30" i="29"/>
  <c r="B31" i="29" s="1"/>
  <c r="I26" i="37" l="1"/>
  <c r="J26" i="37" s="1"/>
  <c r="K30" i="29"/>
  <c r="I31" i="37"/>
  <c r="J31" i="37" s="1"/>
  <c r="I30" i="37"/>
  <c r="J30" i="37" s="1"/>
  <c r="K31" i="29" l="1"/>
  <c r="B32" i="29" l="1"/>
  <c r="B32" i="37" l="1"/>
  <c r="I32" i="37" s="1"/>
  <c r="J32" i="37" s="1"/>
  <c r="B33" i="29"/>
  <c r="B48" i="29" l="1"/>
  <c r="K48" i="29" s="1"/>
  <c r="B33" i="37"/>
  <c r="I33" i="37" s="1"/>
  <c r="J33" i="37" s="1"/>
  <c r="K33" i="29"/>
  <c r="N42" i="29"/>
  <c r="O42" i="29" s="1"/>
  <c r="N47" i="29" l="1"/>
  <c r="O47" i="29" s="1"/>
  <c r="B48" i="37"/>
  <c r="N48" i="29" l="1"/>
  <c r="O48" i="29" s="1"/>
  <c r="N55" i="29" l="1"/>
  <c r="O55" i="2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Malmrud Annika</author>
    <author>Dahlgren Cecilia</author>
    <author>vjozts</author>
    <author>mbeht5</author>
  </authors>
  <commentList>
    <comment ref="AM2" authorId="0" shapeId="0" xr:uid="{00000000-0006-0000-0200-000001000000}">
      <text>
        <r>
          <rPr>
            <b/>
            <sz val="9"/>
            <color indexed="81"/>
            <rFont val="Tahoma"/>
            <family val="2"/>
          </rPr>
          <t>Malmrud Annika:</t>
        </r>
        <r>
          <rPr>
            <sz val="9"/>
            <color indexed="81"/>
            <rFont val="Tahoma"/>
            <family val="2"/>
          </rPr>
          <t xml:space="preserve">
Restated
</t>
        </r>
      </text>
    </comment>
    <comment ref="Z5" authorId="1" shapeId="0" xr:uid="{00000000-0006-0000-0200-000002000000}">
      <text>
        <r>
          <rPr>
            <b/>
            <sz val="9"/>
            <color indexed="81"/>
            <rFont val="Tahoma"/>
            <family val="2"/>
          </rPr>
          <t>Dahlgren Cecilia:</t>
        </r>
        <r>
          <rPr>
            <sz val="9"/>
            <color indexed="81"/>
            <rFont val="Tahoma"/>
            <family val="2"/>
          </rPr>
          <t xml:space="preserve">
119713</t>
        </r>
      </text>
    </comment>
    <comment ref="AA5" authorId="1" shapeId="0" xr:uid="{00000000-0006-0000-0200-000003000000}">
      <text>
        <r>
          <rPr>
            <b/>
            <sz val="9"/>
            <color indexed="81"/>
            <rFont val="Tahoma"/>
            <family val="2"/>
          </rPr>
          <t>Dahlgren Cecilia:</t>
        </r>
        <r>
          <rPr>
            <sz val="9"/>
            <color indexed="81"/>
            <rFont val="Tahoma"/>
            <family val="2"/>
          </rPr>
          <t xml:space="preserve">
86403</t>
        </r>
      </text>
    </comment>
    <comment ref="AB5" authorId="1" shapeId="0" xr:uid="{00000000-0006-0000-0200-000004000000}">
      <text>
        <r>
          <rPr>
            <b/>
            <sz val="9"/>
            <color indexed="81"/>
            <rFont val="Tahoma"/>
            <family val="2"/>
          </rPr>
          <t>Dahlgren Cecilia:</t>
        </r>
        <r>
          <rPr>
            <sz val="9"/>
            <color indexed="81"/>
            <rFont val="Tahoma"/>
            <family val="2"/>
          </rPr>
          <t xml:space="preserve">
58738
</t>
        </r>
      </text>
    </comment>
    <comment ref="AC5" authorId="1" shapeId="0" xr:uid="{00000000-0006-0000-0200-000005000000}">
      <text>
        <r>
          <rPr>
            <b/>
            <sz val="9"/>
            <color indexed="81"/>
            <rFont val="Tahoma"/>
            <family val="2"/>
          </rPr>
          <t>Dahlgren Cecilia:</t>
        </r>
        <r>
          <rPr>
            <sz val="9"/>
            <color indexed="81"/>
            <rFont val="Tahoma"/>
            <family val="2"/>
          </rPr>
          <t xml:space="preserve">
28411
</t>
        </r>
      </text>
    </comment>
    <comment ref="Z6" authorId="1" shapeId="0" xr:uid="{00000000-0006-0000-0200-000006000000}">
      <text>
        <r>
          <rPr>
            <b/>
            <sz val="9"/>
            <color indexed="81"/>
            <rFont val="Tahoma"/>
            <family val="2"/>
          </rPr>
          <t>Dahlgren Cecilia:</t>
        </r>
        <r>
          <rPr>
            <sz val="9"/>
            <color indexed="81"/>
            <rFont val="Tahoma"/>
            <family val="2"/>
          </rPr>
          <t xml:space="preserve">
-90238</t>
        </r>
      </text>
    </comment>
    <comment ref="AA6" authorId="1" shapeId="0" xr:uid="{00000000-0006-0000-0200-000007000000}">
      <text>
        <r>
          <rPr>
            <b/>
            <sz val="9"/>
            <color indexed="81"/>
            <rFont val="Tahoma"/>
            <family val="2"/>
          </rPr>
          <t>Dahlgren Cecilia:</t>
        </r>
        <r>
          <rPr>
            <sz val="9"/>
            <color indexed="81"/>
            <rFont val="Tahoma"/>
            <family val="2"/>
          </rPr>
          <t xml:space="preserve">
64990</t>
        </r>
      </text>
    </comment>
    <comment ref="AB6" authorId="1" shapeId="0" xr:uid="{00000000-0006-0000-0200-000008000000}">
      <text>
        <r>
          <rPr>
            <b/>
            <sz val="9"/>
            <color indexed="81"/>
            <rFont val="Tahoma"/>
            <family val="2"/>
          </rPr>
          <t>Dahlgren Cecilia:</t>
        </r>
        <r>
          <rPr>
            <sz val="9"/>
            <color indexed="81"/>
            <rFont val="Tahoma"/>
            <family val="2"/>
          </rPr>
          <t xml:space="preserve">
43688</t>
        </r>
      </text>
    </comment>
    <comment ref="AC6" authorId="1" shapeId="0" xr:uid="{00000000-0006-0000-0200-000009000000}">
      <text>
        <r>
          <rPr>
            <b/>
            <sz val="9"/>
            <color indexed="81"/>
            <rFont val="Tahoma"/>
            <family val="2"/>
          </rPr>
          <t>Dahlgren Cecilia:</t>
        </r>
        <r>
          <rPr>
            <sz val="9"/>
            <color indexed="81"/>
            <rFont val="Tahoma"/>
            <family val="2"/>
          </rPr>
          <t xml:space="preserve">
-21 126</t>
        </r>
      </text>
    </comment>
    <comment ref="Z7" authorId="1" shapeId="0" xr:uid="{00000000-0006-0000-0200-00000A000000}">
      <text>
        <r>
          <rPr>
            <b/>
            <sz val="9"/>
            <color indexed="81"/>
            <rFont val="Tahoma"/>
            <family val="2"/>
          </rPr>
          <t>Dahlgren Cecilia:</t>
        </r>
        <r>
          <rPr>
            <sz val="9"/>
            <color indexed="81"/>
            <rFont val="Tahoma"/>
            <family val="2"/>
          </rPr>
          <t xml:space="preserve">
29475</t>
        </r>
      </text>
    </comment>
    <comment ref="AA7" authorId="1" shapeId="0" xr:uid="{00000000-0006-0000-0200-00000B000000}">
      <text>
        <r>
          <rPr>
            <b/>
            <sz val="9"/>
            <color indexed="81"/>
            <rFont val="Tahoma"/>
            <family val="2"/>
          </rPr>
          <t>Dahlgren Cecilia:</t>
        </r>
        <r>
          <rPr>
            <sz val="9"/>
            <color indexed="81"/>
            <rFont val="Tahoma"/>
            <family val="2"/>
          </rPr>
          <t xml:space="preserve">
21413</t>
        </r>
      </text>
    </comment>
    <comment ref="AB7" authorId="1" shapeId="0" xr:uid="{00000000-0006-0000-0200-00000C000000}">
      <text>
        <r>
          <rPr>
            <b/>
            <sz val="9"/>
            <color indexed="81"/>
            <rFont val="Tahoma"/>
            <family val="2"/>
          </rPr>
          <t>Dahlgren Cecilia:</t>
        </r>
        <r>
          <rPr>
            <sz val="9"/>
            <color indexed="81"/>
            <rFont val="Tahoma"/>
            <family val="2"/>
          </rPr>
          <t xml:space="preserve">
15050
</t>
        </r>
      </text>
    </comment>
    <comment ref="AC7" authorId="1" shapeId="0" xr:uid="{00000000-0006-0000-0200-00000D000000}">
      <text>
        <r>
          <rPr>
            <b/>
            <sz val="9"/>
            <color indexed="81"/>
            <rFont val="Tahoma"/>
            <family val="2"/>
          </rPr>
          <t>Dahlgren Cecilia:</t>
        </r>
        <r>
          <rPr>
            <sz val="9"/>
            <color indexed="81"/>
            <rFont val="Tahoma"/>
            <family val="2"/>
          </rPr>
          <t xml:space="preserve">
7285</t>
        </r>
      </text>
    </comment>
    <comment ref="Z8" authorId="1" shapeId="0" xr:uid="{00000000-0006-0000-0200-00000E000000}">
      <text>
        <r>
          <rPr>
            <b/>
            <sz val="9"/>
            <color indexed="81"/>
            <rFont val="Tahoma"/>
            <family val="2"/>
          </rPr>
          <t>Dahlgren Cecilia:</t>
        </r>
        <r>
          <rPr>
            <sz val="9"/>
            <color indexed="81"/>
            <rFont val="Tahoma"/>
            <family val="2"/>
          </rPr>
          <t xml:space="preserve">
6587</t>
        </r>
      </text>
    </comment>
    <comment ref="AA8" authorId="1" shapeId="0" xr:uid="{00000000-0006-0000-0200-00000F000000}">
      <text>
        <r>
          <rPr>
            <b/>
            <sz val="9"/>
            <color indexed="81"/>
            <rFont val="Tahoma"/>
            <family val="2"/>
          </rPr>
          <t>Dahlgren Cecilia:</t>
        </r>
        <r>
          <rPr>
            <sz val="9"/>
            <color indexed="81"/>
            <rFont val="Tahoma"/>
            <family val="2"/>
          </rPr>
          <t xml:space="preserve">
4625
</t>
        </r>
      </text>
    </comment>
    <comment ref="AB8" authorId="1" shapeId="0" xr:uid="{00000000-0006-0000-0200-000010000000}">
      <text>
        <r>
          <rPr>
            <b/>
            <sz val="9"/>
            <color indexed="81"/>
            <rFont val="Tahoma"/>
            <family val="2"/>
          </rPr>
          <t>Dahlgren Cecilia:</t>
        </r>
        <r>
          <rPr>
            <sz val="9"/>
            <color indexed="81"/>
            <rFont val="Tahoma"/>
            <family val="2"/>
          </rPr>
          <t xml:space="preserve">
3200</t>
        </r>
      </text>
    </comment>
    <comment ref="AC8" authorId="1" shapeId="0" xr:uid="{00000000-0006-0000-0200-000011000000}">
      <text>
        <r>
          <rPr>
            <b/>
            <sz val="9"/>
            <color indexed="81"/>
            <rFont val="Tahoma"/>
            <family val="2"/>
          </rPr>
          <t>Dahlgren Cecilia:</t>
        </r>
        <r>
          <rPr>
            <sz val="9"/>
            <color indexed="81"/>
            <rFont val="Tahoma"/>
            <family val="2"/>
          </rPr>
          <t xml:space="preserve">
-1587</t>
        </r>
      </text>
    </comment>
    <comment ref="Z9" authorId="1" shapeId="0" xr:uid="{00000000-0006-0000-0200-000012000000}">
      <text>
        <r>
          <rPr>
            <b/>
            <sz val="9"/>
            <color indexed="81"/>
            <rFont val="Tahoma"/>
            <family val="2"/>
          </rPr>
          <t>Dahlgren Cecilia:</t>
        </r>
        <r>
          <rPr>
            <sz val="9"/>
            <color indexed="81"/>
            <rFont val="Tahoma"/>
            <family val="2"/>
          </rPr>
          <t xml:space="preserve">
9934
</t>
        </r>
      </text>
    </comment>
    <comment ref="AA9" authorId="1" shapeId="0" xr:uid="{00000000-0006-0000-0200-000013000000}">
      <text>
        <r>
          <rPr>
            <b/>
            <sz val="9"/>
            <color indexed="81"/>
            <rFont val="Tahoma"/>
            <family val="2"/>
          </rPr>
          <t>Dahlgren Cecilia:</t>
        </r>
        <r>
          <rPr>
            <sz val="9"/>
            <color indexed="81"/>
            <rFont val="Tahoma"/>
            <family val="2"/>
          </rPr>
          <t xml:space="preserve">
7283</t>
        </r>
      </text>
    </comment>
    <comment ref="AB9" authorId="1" shapeId="0" xr:uid="{00000000-0006-0000-0200-000014000000}">
      <text>
        <r>
          <rPr>
            <b/>
            <sz val="9"/>
            <color indexed="81"/>
            <rFont val="Tahoma"/>
            <family val="2"/>
          </rPr>
          <t>Dahlgren Cecilia:</t>
        </r>
        <r>
          <rPr>
            <sz val="9"/>
            <color indexed="81"/>
            <rFont val="Tahoma"/>
            <family val="2"/>
          </rPr>
          <t xml:space="preserve">
4989</t>
        </r>
      </text>
    </comment>
    <comment ref="AC9" authorId="1" shapeId="0" xr:uid="{00000000-0006-0000-0200-000015000000}">
      <text>
        <r>
          <rPr>
            <b/>
            <sz val="9"/>
            <color indexed="81"/>
            <rFont val="Tahoma"/>
            <family val="2"/>
          </rPr>
          <t>Dahlgren Cecilia:</t>
        </r>
        <r>
          <rPr>
            <sz val="9"/>
            <color indexed="81"/>
            <rFont val="Tahoma"/>
            <family val="2"/>
          </rPr>
          <t xml:space="preserve">
-2409</t>
        </r>
      </text>
    </comment>
    <comment ref="Z10" authorId="1" shapeId="0" xr:uid="{00000000-0006-0000-0200-000016000000}">
      <text>
        <r>
          <rPr>
            <b/>
            <sz val="9"/>
            <color indexed="81"/>
            <rFont val="Tahoma"/>
            <family val="2"/>
          </rPr>
          <t>Dahlgren Cecilia:</t>
        </r>
        <r>
          <rPr>
            <sz val="9"/>
            <color indexed="81"/>
            <rFont val="Tahoma"/>
            <family val="2"/>
          </rPr>
          <t xml:space="preserve">
1794</t>
        </r>
      </text>
    </comment>
    <comment ref="AA10" authorId="1" shapeId="0" xr:uid="{00000000-0006-0000-0200-000017000000}">
      <text>
        <r>
          <rPr>
            <b/>
            <sz val="9"/>
            <color indexed="81"/>
            <rFont val="Tahoma"/>
            <family val="2"/>
          </rPr>
          <t>Dahlgren Cecilia:</t>
        </r>
        <r>
          <rPr>
            <sz val="9"/>
            <color indexed="81"/>
            <rFont val="Tahoma"/>
            <family val="2"/>
          </rPr>
          <t xml:space="preserve">
1287</t>
        </r>
      </text>
    </comment>
    <comment ref="AB10" authorId="1" shapeId="0" xr:uid="{00000000-0006-0000-0200-000018000000}">
      <text>
        <r>
          <rPr>
            <b/>
            <sz val="9"/>
            <color indexed="81"/>
            <rFont val="Tahoma"/>
            <family val="2"/>
          </rPr>
          <t>Dahlgren Cecilia:</t>
        </r>
        <r>
          <rPr>
            <sz val="9"/>
            <color indexed="81"/>
            <rFont val="Tahoma"/>
            <family val="2"/>
          </rPr>
          <t xml:space="preserve">
917</t>
        </r>
      </text>
    </comment>
    <comment ref="AC10" authorId="1" shapeId="0" xr:uid="{00000000-0006-0000-0200-000019000000}">
      <text>
        <r>
          <rPr>
            <b/>
            <sz val="9"/>
            <color indexed="81"/>
            <rFont val="Tahoma"/>
            <family val="2"/>
          </rPr>
          <t>Dahlgren Cecilia:</t>
        </r>
        <r>
          <rPr>
            <sz val="9"/>
            <color indexed="81"/>
            <rFont val="Tahoma"/>
            <family val="2"/>
          </rPr>
          <t xml:space="preserve">
-458</t>
        </r>
      </text>
    </comment>
    <comment ref="Z15" authorId="1" shapeId="0" xr:uid="{00000000-0006-0000-0200-00001A000000}">
      <text>
        <r>
          <rPr>
            <b/>
            <sz val="9"/>
            <color indexed="81"/>
            <rFont val="Tahoma"/>
            <family val="2"/>
          </rPr>
          <t>Dahlgren Cecilia:</t>
        </r>
        <r>
          <rPr>
            <sz val="9"/>
            <color indexed="81"/>
            <rFont val="Tahoma"/>
            <family val="2"/>
          </rPr>
          <t xml:space="preserve">
6731</t>
        </r>
      </text>
    </comment>
    <comment ref="AA15" authorId="1" shapeId="0" xr:uid="{00000000-0006-0000-0200-00001B000000}">
      <text>
        <r>
          <rPr>
            <b/>
            <sz val="9"/>
            <color indexed="81"/>
            <rFont val="Tahoma"/>
            <family val="2"/>
          </rPr>
          <t>Dahlgren Cecilia:</t>
        </r>
        <r>
          <rPr>
            <sz val="9"/>
            <color indexed="81"/>
            <rFont val="Tahoma"/>
            <family val="2"/>
          </rPr>
          <t xml:space="preserve">
5150
</t>
        </r>
      </text>
    </comment>
    <comment ref="AB15" authorId="1" shapeId="0" xr:uid="{00000000-0006-0000-0200-00001C000000}">
      <text>
        <r>
          <rPr>
            <b/>
            <sz val="9"/>
            <color indexed="81"/>
            <rFont val="Tahoma"/>
            <family val="2"/>
          </rPr>
          <t>Dahlgren Cecilia:</t>
        </r>
        <r>
          <rPr>
            <sz val="9"/>
            <color indexed="81"/>
            <rFont val="Tahoma"/>
            <family val="2"/>
          </rPr>
          <t xml:space="preserve">
3417
</t>
        </r>
      </text>
    </comment>
    <comment ref="AC15" authorId="1" shapeId="0" xr:uid="{00000000-0006-0000-0200-00001D000000}">
      <text>
        <r>
          <rPr>
            <b/>
            <sz val="9"/>
            <color indexed="81"/>
            <rFont val="Tahoma"/>
            <family val="2"/>
          </rPr>
          <t>Dahlgren Cecilia:</t>
        </r>
        <r>
          <rPr>
            <sz val="9"/>
            <color indexed="81"/>
            <rFont val="Tahoma"/>
            <family val="2"/>
          </rPr>
          <t xml:space="preserve">
1673
</t>
        </r>
      </text>
    </comment>
    <comment ref="Z18" authorId="1" shapeId="0" xr:uid="{00000000-0006-0000-0200-00001E000000}">
      <text>
        <r>
          <rPr>
            <b/>
            <sz val="9"/>
            <color indexed="81"/>
            <rFont val="Tahoma"/>
            <family val="2"/>
          </rPr>
          <t>Dahlgren Cecilia:</t>
        </r>
        <r>
          <rPr>
            <sz val="9"/>
            <color indexed="81"/>
            <rFont val="Tahoma"/>
            <family val="2"/>
          </rPr>
          <t xml:space="preserve">
4487</t>
        </r>
      </text>
    </comment>
    <comment ref="AA18" authorId="1" shapeId="0" xr:uid="{00000000-0006-0000-0200-00001F000000}">
      <text>
        <r>
          <rPr>
            <b/>
            <sz val="9"/>
            <color indexed="81"/>
            <rFont val="Tahoma"/>
            <family val="2"/>
          </rPr>
          <t>Dahlgren Cecilia:</t>
        </r>
        <r>
          <rPr>
            <sz val="9"/>
            <color indexed="81"/>
            <rFont val="Tahoma"/>
            <family val="2"/>
          </rPr>
          <t xml:space="preserve">
3477
</t>
        </r>
      </text>
    </comment>
    <comment ref="AB18" authorId="1" shapeId="0" xr:uid="{00000000-0006-0000-0200-000020000000}">
      <text>
        <r>
          <rPr>
            <b/>
            <sz val="9"/>
            <color indexed="81"/>
            <rFont val="Tahoma"/>
            <family val="2"/>
          </rPr>
          <t>Dahlgren Cecilia:</t>
        </r>
        <r>
          <rPr>
            <sz val="9"/>
            <color indexed="81"/>
            <rFont val="Tahoma"/>
            <family val="2"/>
          </rPr>
          <t xml:space="preserve">
2296
</t>
        </r>
      </text>
    </comment>
    <comment ref="AC18" authorId="1" shapeId="0" xr:uid="{00000000-0006-0000-0200-000021000000}">
      <text>
        <r>
          <rPr>
            <b/>
            <sz val="9"/>
            <color indexed="81"/>
            <rFont val="Tahoma"/>
            <family val="2"/>
          </rPr>
          <t>Dahlgren Cecilia:</t>
        </r>
        <r>
          <rPr>
            <sz val="9"/>
            <color indexed="81"/>
            <rFont val="Tahoma"/>
            <family val="2"/>
          </rPr>
          <t xml:space="preserve">
1120</t>
        </r>
      </text>
    </comment>
    <comment ref="N41" authorId="2" shapeId="0" xr:uid="{00000000-0006-0000-0200-000022000000}">
      <text>
        <r>
          <rPr>
            <sz val="9"/>
            <color indexed="81"/>
            <rFont val="Tahoma"/>
            <family val="2"/>
          </rPr>
          <t>Board 4.6 Equity ruta dra bort pensionsskatt från tot. Skatt beloppet. Syns även i LL7, OCI.</t>
        </r>
      </text>
    </comment>
    <comment ref="M44" authorId="2" shapeId="0" xr:uid="{00000000-0006-0000-0200-000023000000}">
      <text>
        <r>
          <rPr>
            <b/>
            <sz val="9"/>
            <color indexed="81"/>
            <rFont val="Tahoma"/>
            <family val="2"/>
          </rPr>
          <t>vjozts:</t>
        </r>
        <r>
          <rPr>
            <sz val="9"/>
            <color indexed="81"/>
            <rFont val="Tahoma"/>
            <family val="2"/>
          </rPr>
          <t xml:space="preserve">
titta med David på den nya rubriken</t>
        </r>
      </text>
    </comment>
    <comment ref="N45" authorId="2" shapeId="0" xr:uid="{00000000-0006-0000-0200-000024000000}">
      <text>
        <r>
          <rPr>
            <b/>
            <sz val="9"/>
            <color indexed="81"/>
            <rFont val="Tahoma"/>
            <family val="2"/>
          </rPr>
          <t>vjozts:</t>
        </r>
        <r>
          <rPr>
            <sz val="9"/>
            <color indexed="81"/>
            <rFont val="Tahoma"/>
            <family val="2"/>
          </rPr>
          <t xml:space="preserve">
OCI skatt på pension</t>
        </r>
      </text>
    </comment>
    <comment ref="Z52" authorId="1" shapeId="0" xr:uid="{00000000-0006-0000-0200-000025000000}">
      <text>
        <r>
          <rPr>
            <b/>
            <sz val="9"/>
            <color indexed="81"/>
            <rFont val="Tahoma"/>
            <family val="2"/>
          </rPr>
          <t>Dahlgren Cecilia:</t>
        </r>
        <r>
          <rPr>
            <sz val="9"/>
            <color indexed="81"/>
            <rFont val="Tahoma"/>
            <family val="2"/>
          </rPr>
          <t xml:space="preserve">
-3
</t>
        </r>
      </text>
    </comment>
    <comment ref="AA52" authorId="1" shapeId="0" xr:uid="{00000000-0006-0000-0200-000026000000}">
      <text>
        <r>
          <rPr>
            <b/>
            <sz val="9"/>
            <color indexed="81"/>
            <rFont val="Tahoma"/>
            <family val="2"/>
          </rPr>
          <t>Dahlgren Cecilia:</t>
        </r>
        <r>
          <rPr>
            <sz val="9"/>
            <color indexed="81"/>
            <rFont val="Tahoma"/>
            <family val="2"/>
          </rPr>
          <t xml:space="preserve">
-1</t>
        </r>
      </text>
    </comment>
    <comment ref="AB52" authorId="1" shapeId="0" xr:uid="{00000000-0006-0000-0200-000027000000}">
      <text>
        <r>
          <rPr>
            <b/>
            <sz val="9"/>
            <color indexed="81"/>
            <rFont val="Tahoma"/>
            <family val="2"/>
          </rPr>
          <t>Dahlgren Cecilia:</t>
        </r>
        <r>
          <rPr>
            <sz val="9"/>
            <color indexed="81"/>
            <rFont val="Tahoma"/>
            <family val="2"/>
          </rPr>
          <t xml:space="preserve">
-1
</t>
        </r>
      </text>
    </comment>
    <comment ref="AU52" authorId="3" shapeId="0" xr:uid="{00000000-0006-0000-0200-000028000000}">
      <text>
        <r>
          <rPr>
            <b/>
            <sz val="9"/>
            <color indexed="81"/>
            <rFont val="Tahoma"/>
            <family val="2"/>
          </rPr>
          <t>mbeht5:</t>
        </r>
        <r>
          <rPr>
            <sz val="9"/>
            <color indexed="81"/>
            <rFont val="Tahoma"/>
            <family val="2"/>
          </rPr>
          <t xml:space="preserve">
Ändrat till -6. Felaktigt redovisat som +6.</t>
        </r>
      </text>
    </comment>
    <comment ref="AV52" authorId="3" shapeId="0" xr:uid="{00000000-0006-0000-0200-000029000000}">
      <text>
        <r>
          <rPr>
            <sz val="9"/>
            <color indexed="81"/>
            <rFont val="Tahoma"/>
            <family val="2"/>
          </rPr>
          <t>Fel tecken 1506, ändrat 160606//MB</t>
        </r>
      </text>
    </comment>
    <comment ref="AW52" authorId="3" shapeId="0" xr:uid="{00000000-0006-0000-0200-00002A000000}">
      <text>
        <r>
          <rPr>
            <b/>
            <sz val="9"/>
            <color indexed="81"/>
            <rFont val="Tahoma"/>
            <family val="2"/>
          </rPr>
          <t>mbeht5:</t>
        </r>
        <r>
          <rPr>
            <sz val="9"/>
            <color indexed="81"/>
            <rFont val="Tahoma"/>
            <family val="2"/>
          </rPr>
          <t xml:space="preserve">
mbeht5:
Ändrat till -2. Felaktigt redovisat som +2</t>
        </r>
      </text>
    </comment>
    <comment ref="N56" authorId="2" shapeId="0" xr:uid="{00000000-0006-0000-0200-00002B000000}">
      <text>
        <r>
          <rPr>
            <sz val="9"/>
            <color indexed="81"/>
            <rFont val="Tahoma"/>
            <family val="2"/>
          </rPr>
          <t>Resultat minoritet.
Fr.o.m. dec 2017 korrigerat princip och numera inkluderat FX.
File: (WD4)YYMM VW Equity new</t>
        </r>
      </text>
    </comment>
    <comment ref="N59" authorId="3" shapeId="0" xr:uid="{00000000-0006-0000-0200-00002C000000}">
      <text>
        <r>
          <rPr>
            <b/>
            <sz val="9"/>
            <color indexed="81"/>
            <rFont val="Tahoma"/>
            <family val="2"/>
          </rPr>
          <t>Uppdatera kolumn! 
(Board 1.2)</t>
        </r>
      </text>
    </comment>
    <comment ref="N60" authorId="3" shapeId="0" xr:uid="{00000000-0006-0000-0200-00002D000000}">
      <text>
        <r>
          <rPr>
            <b/>
            <sz val="9"/>
            <color indexed="81"/>
            <rFont val="Tahoma"/>
            <family val="2"/>
          </rPr>
          <t>Uppdatera kolumn! 
(Board 1.2)</t>
        </r>
      </text>
    </comment>
    <comment ref="P60" authorId="3" shapeId="0" xr:uid="{00000000-0006-0000-0200-00002E000000}">
      <text>
        <r>
          <rPr>
            <sz val="9"/>
            <color indexed="81"/>
            <rFont val="Tahoma"/>
            <family val="2"/>
          </rPr>
          <t xml:space="preserve">Kopiera INTE över formel
</t>
        </r>
      </text>
    </comment>
    <comment ref="S60" authorId="3" shapeId="0" xr:uid="{00000000-0006-0000-0200-00002F000000}">
      <text>
        <r>
          <rPr>
            <sz val="9"/>
            <color indexed="81"/>
            <rFont val="Tahoma"/>
            <family val="2"/>
          </rPr>
          <t xml:space="preserve">Kopiera INTE över formel
</t>
        </r>
      </text>
    </comment>
    <comment ref="Z60" authorId="3" shapeId="0" xr:uid="{00000000-0006-0000-0200-000030000000}">
      <text>
        <r>
          <rPr>
            <sz val="9"/>
            <color indexed="81"/>
            <rFont val="Tahoma"/>
            <family val="2"/>
          </rPr>
          <t xml:space="preserve">Kopiera INTE över formel
</t>
        </r>
      </text>
    </comment>
    <comment ref="AC60" authorId="3" shapeId="0" xr:uid="{00000000-0006-0000-0200-000031000000}">
      <text>
        <r>
          <rPr>
            <sz val="9"/>
            <color indexed="81"/>
            <rFont val="Tahoma"/>
            <family val="2"/>
          </rPr>
          <t xml:space="preserve">Kopiera INTE över formel
</t>
        </r>
      </text>
    </comment>
    <comment ref="AJ60" authorId="3" shapeId="0" xr:uid="{00000000-0006-0000-0200-000032000000}">
      <text>
        <r>
          <rPr>
            <sz val="9"/>
            <color indexed="81"/>
            <rFont val="Tahoma"/>
            <family val="2"/>
          </rPr>
          <t xml:space="preserve">Kopiera INTE över formel
</t>
        </r>
      </text>
    </comment>
    <comment ref="AM60" authorId="3" shapeId="0" xr:uid="{00000000-0006-0000-0200-000033000000}">
      <text>
        <r>
          <rPr>
            <sz val="9"/>
            <color indexed="81"/>
            <rFont val="Tahoma"/>
            <family val="2"/>
          </rPr>
          <t xml:space="preserve">Kopiera INTE över formel
</t>
        </r>
      </text>
    </comment>
    <comment ref="AT60" authorId="3" shapeId="0" xr:uid="{00000000-0006-0000-0200-000034000000}">
      <text>
        <r>
          <rPr>
            <sz val="9"/>
            <color indexed="81"/>
            <rFont val="Tahoma"/>
            <family val="2"/>
          </rPr>
          <t xml:space="preserve">Kopiera INTE över formel
</t>
        </r>
      </text>
    </comment>
    <comment ref="AT61" authorId="3" shapeId="0" xr:uid="{00000000-0006-0000-0200-000035000000}">
      <text>
        <r>
          <rPr>
            <sz val="9"/>
            <color indexed="81"/>
            <rFont val="Tahoma"/>
            <family val="2"/>
          </rPr>
          <t xml:space="preserve">Kopiera INTE över formel
</t>
        </r>
      </text>
    </comment>
  </commentList>
</comments>
</file>

<file path=xl/sharedStrings.xml><?xml version="1.0" encoding="utf-8"?>
<sst xmlns="http://schemas.openxmlformats.org/spreadsheetml/2006/main" count="658" uniqueCount="349">
  <si>
    <t>Trucks</t>
  </si>
  <si>
    <t>Operating income</t>
  </si>
  <si>
    <t>Engines</t>
  </si>
  <si>
    <t>Service-related products</t>
  </si>
  <si>
    <t>Asia</t>
  </si>
  <si>
    <t>31 Dec</t>
  </si>
  <si>
    <t>Total assets</t>
  </si>
  <si>
    <t>Inventories</t>
  </si>
  <si>
    <t>Cash flow from operating activities</t>
  </si>
  <si>
    <t>Kostnad för sålda varor</t>
  </si>
  <si>
    <t xml:space="preserve">Cost of goods sold </t>
  </si>
  <si>
    <t>Research and development expenses</t>
  </si>
  <si>
    <t>§1</t>
  </si>
  <si>
    <t>-</t>
  </si>
  <si>
    <t xml:space="preserve">Bruttoresultat </t>
  </si>
  <si>
    <t xml:space="preserve"> </t>
  </si>
  <si>
    <t>Gross income</t>
  </si>
  <si>
    <t>Q3</t>
  </si>
  <si>
    <t>Shares and participations</t>
  </si>
  <si>
    <t>Provisions for pensions</t>
  </si>
  <si>
    <t>Q2</t>
  </si>
  <si>
    <t>Q1</t>
  </si>
  <si>
    <t>Full year</t>
  </si>
  <si>
    <t>Q4</t>
  </si>
  <si>
    <t>Selling expenses</t>
  </si>
  <si>
    <t>Administrative expenses</t>
  </si>
  <si>
    <t>Interest-bearing receivables</t>
  </si>
  <si>
    <t xml:space="preserve">Administrationskostnader </t>
  </si>
  <si>
    <t xml:space="preserve">Försäljningskostnader </t>
  </si>
  <si>
    <t>Trucks delivered</t>
  </si>
  <si>
    <t>Total</t>
  </si>
  <si>
    <t xml:space="preserve">EUR  m.* </t>
  </si>
  <si>
    <t>Order bookings, trucks</t>
  </si>
  <si>
    <t>Cash flow from financing activities</t>
  </si>
  <si>
    <t>Amounts in SEK m. unless otherwise stated</t>
  </si>
  <si>
    <t>Ränte- och hyresintäkter</t>
  </si>
  <si>
    <t>Kostnader för räntor och avskrivningar</t>
  </si>
  <si>
    <t>Selling and administrative expenses</t>
  </si>
  <si>
    <t>Taxes paid</t>
  </si>
  <si>
    <t>EUR</t>
  </si>
  <si>
    <t>Equity, 1 January</t>
  </si>
  <si>
    <t>Equity</t>
  </si>
  <si>
    <t>Total equity and liabilities</t>
  </si>
  <si>
    <t>Jan-Sep</t>
  </si>
  <si>
    <t>Manual</t>
  </si>
  <si>
    <t>Jan-Mar</t>
  </si>
  <si>
    <t>Jan-Jun</t>
  </si>
  <si>
    <t>Jan-Dec</t>
  </si>
  <si>
    <t>Registrera ackade siffror.  Flytta till föreg. år vid årsskifte</t>
  </si>
  <si>
    <t>Change in %</t>
  </si>
  <si>
    <t>Rörelsemarginal, i procent</t>
  </si>
  <si>
    <t>Belopp i MSEK om inte annat anges</t>
  </si>
  <si>
    <t xml:space="preserve">Rörelseresultat </t>
  </si>
  <si>
    <t>Kv 1</t>
  </si>
  <si>
    <t>MEUR*</t>
  </si>
  <si>
    <t>Föränd-ring i %</t>
  </si>
  <si>
    <t>Interest and depreciation expenses</t>
  </si>
  <si>
    <t>Forsknings- och utvecklingskostnader</t>
  </si>
  <si>
    <t>Quarterly data, units by geographic area</t>
  </si>
  <si>
    <t>Scania AB shareholders</t>
  </si>
  <si>
    <t>Order bookings, buses*</t>
  </si>
  <si>
    <t>Buses delivered*</t>
  </si>
  <si>
    <t>* Including body-built buses and coaches.</t>
  </si>
  <si>
    <t>Interest and lease income</t>
  </si>
  <si>
    <t>Attributable to:</t>
  </si>
  <si>
    <t>Scania shareholders</t>
  </si>
  <si>
    <t>Scanias aktieägare</t>
  </si>
  <si>
    <t>Non-current assets</t>
  </si>
  <si>
    <t>Current assets</t>
  </si>
  <si>
    <t>Total equity</t>
  </si>
  <si>
    <t>Interest-bearing liabilities</t>
  </si>
  <si>
    <t>Provisions</t>
  </si>
  <si>
    <t>Retrieve - Accumulated</t>
  </si>
  <si>
    <t>EUR  m.</t>
  </si>
  <si>
    <t>Miscellaneous</t>
  </si>
  <si>
    <t>Used vehicles</t>
  </si>
  <si>
    <t>Non-current liabilities</t>
  </si>
  <si>
    <t>Current liabilities</t>
  </si>
  <si>
    <t>Buses*</t>
  </si>
  <si>
    <t>Dividend</t>
  </si>
  <si>
    <t>Lease assets</t>
  </si>
  <si>
    <t>Net sales</t>
  </si>
  <si>
    <t>Nettoomsättning</t>
  </si>
  <si>
    <t>Andel av resultat i intressebolag och joint ventures</t>
  </si>
  <si>
    <t>Cash and cash equivalents</t>
  </si>
  <si>
    <t>Exchange rate differences in cash and cash equivalents</t>
  </si>
  <si>
    <t>Assets</t>
  </si>
  <si>
    <t>Operating activities</t>
  </si>
  <si>
    <t>Financing activities</t>
  </si>
  <si>
    <t>Financial Services</t>
  </si>
  <si>
    <t>Vehicles and Services</t>
  </si>
  <si>
    <t>Fordon och tjänster</t>
  </si>
  <si>
    <t>Net sales and deliveries, Vehicles and Services</t>
  </si>
  <si>
    <t>Rörelseresultat, Fordon och tjänster</t>
  </si>
  <si>
    <t>Rörelseresultat, Financial Services</t>
  </si>
  <si>
    <t>before change in working capital</t>
  </si>
  <si>
    <t>Periodens resultat</t>
  </si>
  <si>
    <t>Total equity at the end of the period</t>
  </si>
  <si>
    <t>Income statement</t>
  </si>
  <si>
    <t>Balance sheet</t>
  </si>
  <si>
    <t>Financial non-current assets</t>
  </si>
  <si>
    <t>Shares in subsidiaries</t>
  </si>
  <si>
    <t>Due from subsidiaries</t>
  </si>
  <si>
    <t xml:space="preserve">Investing activities </t>
  </si>
  <si>
    <t>Net income for the period</t>
  </si>
  <si>
    <t xml:space="preserve">EUR  m. </t>
  </si>
  <si>
    <t>Income before taxes</t>
  </si>
  <si>
    <t>Resultat före skatt</t>
  </si>
  <si>
    <t>Parent Company Scania AB, financial statements</t>
  </si>
  <si>
    <t>Statement of changes in equity</t>
  </si>
  <si>
    <t>Skatt</t>
  </si>
  <si>
    <t>Taxes</t>
  </si>
  <si>
    <t>Summa finansiella intäkter och kostnader</t>
  </si>
  <si>
    <t>Total financial items</t>
  </si>
  <si>
    <t>Other income and expenses</t>
  </si>
  <si>
    <t>Interest income and expenses</t>
  </si>
  <si>
    <t>Other financial income and expenses</t>
  </si>
  <si>
    <t>Cash flow hedges</t>
  </si>
  <si>
    <t>Total comprehensive income for the period</t>
  </si>
  <si>
    <t>Other comprehensive income for the period</t>
  </si>
  <si>
    <t>Total comprehensive income attributable to:</t>
  </si>
  <si>
    <t>Net income attributable to:</t>
  </si>
  <si>
    <t xml:space="preserve">Operating income, Financial Services </t>
  </si>
  <si>
    <t>Kreditförluster, konstaterade och befarade</t>
  </si>
  <si>
    <t>Ränteintäkter och räntekostnader</t>
  </si>
  <si>
    <t>Övriga finansiella intäkter och kostnader</t>
  </si>
  <si>
    <t>Övrigt totalresultat</t>
  </si>
  <si>
    <t>Kassaflödessäkringar</t>
  </si>
  <si>
    <t>Periodens totalresultat</t>
  </si>
  <si>
    <t>Andra intäkter och kostnader</t>
  </si>
  <si>
    <t>Operating income, Vehicles and Services</t>
  </si>
  <si>
    <t xml:space="preserve">Försäljnings- och administrationskostnader </t>
  </si>
  <si>
    <t xml:space="preserve">     omklassificerat till rörelseresultatet</t>
  </si>
  <si>
    <t xml:space="preserve">     reclassification to operating income</t>
  </si>
  <si>
    <t>Avskrivningar ingår i rörelseresultatet med</t>
  </si>
  <si>
    <t>Innehav utan bestämmande inflytande</t>
  </si>
  <si>
    <t>Periodens totalresultat hänförligt till:</t>
  </si>
  <si>
    <t>Summa övrigt totalresultat för perioden</t>
  </si>
  <si>
    <t>Non-controlling interest</t>
  </si>
  <si>
    <t>Other comprehensive income</t>
  </si>
  <si>
    <t>Total comprehensive income</t>
  </si>
  <si>
    <t>Europe</t>
  </si>
  <si>
    <t>Eurasia</t>
  </si>
  <si>
    <t>Intangible assets</t>
  </si>
  <si>
    <t xml:space="preserve">Tangible assets </t>
  </si>
  <si>
    <t xml:space="preserve">Africa and Oceania </t>
  </si>
  <si>
    <t>Africa and Oceania</t>
  </si>
  <si>
    <t>America**</t>
  </si>
  <si>
    <t>America **</t>
  </si>
  <si>
    <t>** Refers to Latin America</t>
  </si>
  <si>
    <t>EOMRATE</t>
  </si>
  <si>
    <t>Income before tax</t>
  </si>
  <si>
    <t>Current investments</t>
  </si>
  <si>
    <t>Periodens resultat hänförligt till:</t>
  </si>
  <si>
    <t>Omräkningsdifferenser</t>
  </si>
  <si>
    <t xml:space="preserve">Translation differences </t>
  </si>
  <si>
    <t xml:space="preserve">     change in value for the year</t>
  </si>
  <si>
    <t xml:space="preserve">Operating income includes depreciation of </t>
  </si>
  <si>
    <t xml:space="preserve">     periodens värdeförändring</t>
  </si>
  <si>
    <t>Bad debt expenses, realised and anticipated</t>
  </si>
  <si>
    <t>Poster som återförs till årets resultat</t>
  </si>
  <si>
    <t>Items that may be reclassified subsequently to profit or loss</t>
  </si>
  <si>
    <t xml:space="preserve">Income tax relating to items that may be reclassified </t>
  </si>
  <si>
    <t>Items that will not be reclassified to profit or loss</t>
  </si>
  <si>
    <t xml:space="preserve">Income tax relating to items that will not be reclassified </t>
  </si>
  <si>
    <t>manuelt OCI</t>
  </si>
  <si>
    <t>Fair value of financial instruments</t>
  </si>
  <si>
    <t>Remearsurement of pension plans</t>
  </si>
  <si>
    <t>Poster som inte återförs till årets resultat</t>
  </si>
  <si>
    <t>Skatt hänförligt till poster som inte återförs till årets resultat</t>
  </si>
  <si>
    <t>Total shareholders' equity</t>
  </si>
  <si>
    <r>
      <t>Items affecting comparability</t>
    </r>
    <r>
      <rPr>
        <vertAlign val="superscript"/>
        <sz val="9"/>
        <rFont val="Arial"/>
        <family val="2"/>
      </rPr>
      <t>1</t>
    </r>
  </si>
  <si>
    <t>Share of income from associated companies            and joint ventures</t>
  </si>
  <si>
    <r>
      <t>Jämförelsestörande poster</t>
    </r>
    <r>
      <rPr>
        <vertAlign val="superscript"/>
        <sz val="9"/>
        <rFont val="Arial"/>
        <family val="2"/>
      </rPr>
      <t>1)</t>
    </r>
  </si>
  <si>
    <t>Financial income and expenses</t>
  </si>
  <si>
    <r>
      <t>Items affecting comparability</t>
    </r>
    <r>
      <rPr>
        <vertAlign val="superscript"/>
        <sz val="9"/>
        <color rgb="FF0000FF"/>
        <rFont val="Arial"/>
        <family val="2"/>
      </rPr>
      <t>1</t>
    </r>
  </si>
  <si>
    <t xml:space="preserve">OCI hanteras manuelt </t>
  </si>
  <si>
    <t xml:space="preserve">Equity/assets ratio, percent </t>
  </si>
  <si>
    <t>Share of income from associated companies and joint ventures</t>
  </si>
  <si>
    <t>Amounts in SEK  m. unless otherwise stated</t>
  </si>
  <si>
    <t>** Refers mainly to Latin America</t>
  </si>
  <si>
    <t>* Including body-built buses and coaches</t>
  </si>
  <si>
    <t>Total delivery volume, units</t>
  </si>
  <si>
    <t>Delivery sales value</t>
  </si>
  <si>
    <t>Edit links to actual period</t>
  </si>
  <si>
    <t>Update currency rate in the cell  A62</t>
  </si>
  <si>
    <t>Check that P&amp;L and BS are locked for the period.</t>
  </si>
  <si>
    <t>Remove all connections to the actual period</t>
  </si>
  <si>
    <t>Make sure that values picks-up from actual period</t>
  </si>
  <si>
    <t>All light green columns are retriev from HFM</t>
  </si>
  <si>
    <t>Pricka fg period INNAN nästa interimrapport</t>
  </si>
  <si>
    <t>Kolla räntesats pensioner =&gt; info från Ernesto</t>
  </si>
  <si>
    <t>Kolla not-markeringar =&gt; att de fortfarande gäller eller justera</t>
  </si>
  <si>
    <t>Förändringar i EQ =&gt; skriv in värden + kolla länkar</t>
  </si>
  <si>
    <t>FV =&gt; Linn. OBS! Ändra inte format på inmatningscell</t>
  </si>
  <si>
    <t>Scania AB (SE114), be Marie B att fylla i</t>
  </si>
  <si>
    <r>
      <rPr>
        <b/>
        <sz val="10"/>
        <color rgb="FFFF0000"/>
        <rFont val="Arial"/>
        <family val="2"/>
      </rPr>
      <t>Röda</t>
    </r>
    <r>
      <rPr>
        <b/>
        <sz val="10"/>
        <color theme="1"/>
        <rFont val="Arial"/>
        <family val="2"/>
      </rPr>
      <t xml:space="preserve"> flikar hämtar från </t>
    </r>
    <r>
      <rPr>
        <b/>
        <sz val="10"/>
        <color rgb="FF00B050"/>
        <rFont val="Arial"/>
        <family val="2"/>
      </rPr>
      <t>gröna</t>
    </r>
  </si>
  <si>
    <r>
      <rPr>
        <b/>
        <sz val="10"/>
        <color rgb="FF00B050"/>
        <rFont val="Arial"/>
        <family val="2"/>
      </rPr>
      <t>Gröna</t>
    </r>
    <r>
      <rPr>
        <b/>
        <sz val="10"/>
        <color theme="1"/>
        <rFont val="Arial"/>
        <family val="2"/>
      </rPr>
      <t xml:space="preserve"> kolumner = retrieve</t>
    </r>
  </si>
  <si>
    <t>Korspricka resultatet och EUR belopp (Ulrika och David)</t>
  </si>
  <si>
    <t>Fyll i EUR-kurs (flik Income statement)</t>
  </si>
  <si>
    <t>Uppdatera enligt instruktionen t.v.</t>
  </si>
  <si>
    <t>Remove ( copy /paste) old values to the right colums (all sheets)</t>
  </si>
  <si>
    <t>PREPARATION BEFORE CLOSING</t>
  </si>
  <si>
    <r>
      <t>Revenue deferrals</t>
    </r>
    <r>
      <rPr>
        <vertAlign val="superscript"/>
        <sz val="9"/>
        <rFont val="Arial"/>
        <family val="2"/>
      </rPr>
      <t>1)</t>
    </r>
  </si>
  <si>
    <r>
      <t>Net sales</t>
    </r>
    <r>
      <rPr>
        <b/>
        <vertAlign val="superscript"/>
        <sz val="9"/>
        <rFont val="Arial"/>
        <family val="2"/>
      </rPr>
      <t>2)</t>
    </r>
  </si>
  <si>
    <r>
      <rPr>
        <vertAlign val="superscript"/>
        <sz val="7"/>
        <rFont val="Arial"/>
        <family val="2"/>
      </rPr>
      <t>1)</t>
    </r>
    <r>
      <rPr>
        <sz val="7"/>
        <rFont val="Arial"/>
        <family val="2"/>
      </rPr>
      <t xml:space="preserve"> Refers to the difference between sales value based on deliveries and revenue recognised as income</t>
    </r>
  </si>
  <si>
    <r>
      <rPr>
        <vertAlign val="superscript"/>
        <sz val="7"/>
        <rFont val="Arial"/>
        <family val="2"/>
      </rPr>
      <t>2)</t>
    </r>
    <r>
      <rPr>
        <sz val="7"/>
        <rFont val="Arial"/>
        <family val="2"/>
      </rPr>
      <t xml:space="preserve"> Revenues from external customers by location of customers</t>
    </r>
  </si>
  <si>
    <r>
      <t>Items affecting comparability</t>
    </r>
    <r>
      <rPr>
        <vertAlign val="superscript"/>
        <sz val="9"/>
        <rFont val="Arial"/>
        <family val="2"/>
      </rPr>
      <t>2</t>
    </r>
  </si>
  <si>
    <t>Rött betyder justerad EU beräkning för att summering skall bli rätt</t>
  </si>
  <si>
    <t>Liabilities</t>
  </si>
  <si>
    <t>Interest-bearing liabilities, current</t>
  </si>
  <si>
    <t>Net debt</t>
  </si>
  <si>
    <t>Scania Group</t>
  </si>
  <si>
    <t>Net debt, excluding provision for pensions</t>
  </si>
  <si>
    <t>Operating liabilities</t>
  </si>
  <si>
    <t>Return on Capital Employed</t>
  </si>
  <si>
    <t>Financial income</t>
  </si>
  <si>
    <t>EUR m.</t>
  </si>
  <si>
    <t>Change in non-controlling interest</t>
  </si>
  <si>
    <t>Other liabilities, non-current and current</t>
  </si>
  <si>
    <t>Net derivatives</t>
  </si>
  <si>
    <r>
      <t>Items affecting comparability</t>
    </r>
    <r>
      <rPr>
        <vertAlign val="superscript"/>
        <sz val="9"/>
        <rFont val="Arial"/>
        <family val="2"/>
      </rPr>
      <t>1)</t>
    </r>
  </si>
  <si>
    <t>DEFINITIONS</t>
  </si>
  <si>
    <t>Operating margin</t>
  </si>
  <si>
    <t>Net debt, net cash excluding provision for pensions</t>
  </si>
  <si>
    <t>RECONCILIATIONS</t>
  </si>
  <si>
    <t>Operating income as a percentage of net sales.</t>
  </si>
  <si>
    <t>Check</t>
  </si>
  <si>
    <t>Key financial ratios and figures</t>
  </si>
  <si>
    <r>
      <t xml:space="preserve">Capital employed </t>
    </r>
    <r>
      <rPr>
        <b/>
        <i/>
        <vertAlign val="superscript"/>
        <sz val="9"/>
        <color rgb="FF000000"/>
        <rFont val="Arial"/>
        <family val="2"/>
      </rPr>
      <t>1)</t>
    </r>
  </si>
  <si>
    <t xml:space="preserve">Operating income plus financial income as a percentage of capital employed. </t>
  </si>
  <si>
    <r>
      <t>4)</t>
    </r>
    <r>
      <rPr>
        <sz val="7"/>
        <rFont val="Arial"/>
        <family val="2"/>
      </rPr>
      <t xml:space="preserve"> Including derivatives with negative value for hedging of borrowings</t>
    </r>
  </si>
  <si>
    <r>
      <t>5)</t>
    </r>
    <r>
      <rPr>
        <sz val="7"/>
        <rFont val="Arial"/>
        <family val="2"/>
      </rPr>
      <t xml:space="preserve"> Including derivatives with negative value for hedging of borrowings</t>
    </r>
  </si>
  <si>
    <r>
      <t>2)</t>
    </r>
    <r>
      <rPr>
        <sz val="7"/>
        <rFont val="Arial"/>
        <family val="2"/>
      </rPr>
      <t xml:space="preserve"> Including derivatives with positive value for hedging of borrowings</t>
    </r>
  </si>
  <si>
    <r>
      <t>3)</t>
    </r>
    <r>
      <rPr>
        <sz val="7"/>
        <rFont val="Arial"/>
        <family val="2"/>
      </rPr>
      <t xml:space="preserve"> Including derivatives with positive value for hedging of borrowings</t>
    </r>
  </si>
  <si>
    <r>
      <t>1)</t>
    </r>
    <r>
      <rPr>
        <sz val="7"/>
        <rFont val="Arial"/>
        <family val="2"/>
      </rPr>
      <t xml:space="preserve"> Including deferred tax</t>
    </r>
  </si>
  <si>
    <r>
      <t xml:space="preserve">Other provisions </t>
    </r>
    <r>
      <rPr>
        <vertAlign val="superscript"/>
        <sz val="9"/>
        <rFont val="Arial"/>
        <family val="2"/>
      </rPr>
      <t>6)</t>
    </r>
  </si>
  <si>
    <r>
      <t xml:space="preserve">Other liabilities </t>
    </r>
    <r>
      <rPr>
        <vertAlign val="superscript"/>
        <sz val="9"/>
        <rFont val="Arial"/>
        <family val="2"/>
      </rPr>
      <t>5)</t>
    </r>
  </si>
  <si>
    <r>
      <t xml:space="preserve">Other liabilities </t>
    </r>
    <r>
      <rPr>
        <vertAlign val="superscript"/>
        <sz val="9"/>
        <rFont val="Arial"/>
        <family val="2"/>
      </rPr>
      <t>1), 4)</t>
    </r>
  </si>
  <si>
    <r>
      <t xml:space="preserve">Other receivables </t>
    </r>
    <r>
      <rPr>
        <vertAlign val="superscript"/>
        <sz val="9"/>
        <rFont val="Arial"/>
        <family val="2"/>
      </rPr>
      <t>3)</t>
    </r>
  </si>
  <si>
    <r>
      <t xml:space="preserve">Other receivables </t>
    </r>
    <r>
      <rPr>
        <vertAlign val="superscript"/>
        <sz val="9"/>
        <rFont val="Arial"/>
        <family val="2"/>
      </rPr>
      <t>1), 2)</t>
    </r>
  </si>
  <si>
    <t xml:space="preserve">Consolidated income statements, condensed </t>
  </si>
  <si>
    <t>Koncernens resultaträkningar, i sammandrag</t>
  </si>
  <si>
    <t>Consolidated balance sheets, condensed</t>
  </si>
  <si>
    <t>Statement of changes in equity, condensed</t>
  </si>
  <si>
    <t>Cash flow statement, condensed</t>
  </si>
  <si>
    <t>Net margin</t>
  </si>
  <si>
    <t>Net income as a percentage of net sales.</t>
  </si>
  <si>
    <r>
      <rPr>
        <vertAlign val="superscript"/>
        <sz val="7"/>
        <rFont val="Arial"/>
        <family val="2"/>
      </rPr>
      <t>6)</t>
    </r>
    <r>
      <rPr>
        <sz val="7"/>
        <rFont val="Arial"/>
        <family val="2"/>
      </rPr>
      <t xml:space="preserve"> Including provision related to the European Commission´s competition investigation</t>
    </r>
  </si>
  <si>
    <t>1/0 check included</t>
  </si>
  <si>
    <t>Insurance commission</t>
  </si>
  <si>
    <t>Interest surplus and insurance income</t>
  </si>
  <si>
    <t>Försäkringskommission</t>
  </si>
  <si>
    <t>Ränteöverskott och försäkringsintäkter</t>
  </si>
  <si>
    <t>manuellt OCI</t>
  </si>
  <si>
    <t>Revenues</t>
  </si>
  <si>
    <t>Intäkter</t>
  </si>
  <si>
    <t>In the Interim report, Scania presents certain performance measures that are used to explain relevant trends and performance of the group, of which not all are defined under IFRS. As these performance measures are not uniformly defined by all companies, these are not always comparable with the measures used by other companies. These performance measures should therefore not be viewed as substitutes for IFRS-defined measures. The following are the performance measures used by Scania that are not defined under IFRS, unless otherwise stated.</t>
  </si>
  <si>
    <r>
      <rPr>
        <vertAlign val="superscript"/>
        <sz val="7.5"/>
        <color rgb="FF000000"/>
        <rFont val="Arial"/>
        <family val="2"/>
      </rPr>
      <t>2)</t>
    </r>
    <r>
      <rPr>
        <sz val="7.5"/>
        <color rgb="FF000000"/>
        <rFont val="Arial"/>
        <family val="2"/>
      </rPr>
      <t xml:space="preserve"> Operating income is calculated on rolling 12 months. </t>
    </r>
  </si>
  <si>
    <r>
      <t xml:space="preserve">Return on capital employed </t>
    </r>
    <r>
      <rPr>
        <b/>
        <i/>
        <vertAlign val="superscript"/>
        <sz val="9"/>
        <color rgb="FF000000"/>
        <rFont val="Arial"/>
        <family val="2"/>
      </rPr>
      <t>1) 2)</t>
    </r>
  </si>
  <si>
    <t>Operating income, Vehicles and Services (excl. items affecting comparability</t>
  </si>
  <si>
    <t>Rörelseresultat, Fordon och tjänster (exkl. jämförelsestörande poster)</t>
  </si>
  <si>
    <t xml:space="preserve">Operating margin, percent </t>
  </si>
  <si>
    <t>Rörelsemarginal, i procent (exkl. jämförelsestörande poster)</t>
  </si>
  <si>
    <r>
      <rPr>
        <vertAlign val="superscript"/>
        <sz val="7.5"/>
        <color rgb="FF000000"/>
        <rFont val="Arial"/>
        <family val="2"/>
      </rPr>
      <t xml:space="preserve">1) </t>
    </r>
    <r>
      <rPr>
        <sz val="7.5"/>
        <color rgb="FF000000"/>
        <rFont val="Arial"/>
        <family val="2"/>
      </rPr>
      <t>Calculations are based on average capital employed for the thirteen most recent months.</t>
    </r>
  </si>
  <si>
    <t>Operating margin, percent (excl. items affecting comparability)</t>
  </si>
  <si>
    <r>
      <t>1)</t>
    </r>
    <r>
      <rPr>
        <sz val="7"/>
        <rFont val="Arial"/>
        <family val="2"/>
      </rPr>
      <t xml:space="preserve"> Avsättning i juni 2016 relaterad till Europeiska kommissionens konkurrensutredning</t>
    </r>
  </si>
  <si>
    <r>
      <t>Omvärdering av förmånsbestämda planer</t>
    </r>
    <r>
      <rPr>
        <vertAlign val="superscript"/>
        <sz val="9"/>
        <rFont val="Arial"/>
        <family val="2"/>
      </rPr>
      <t>2)</t>
    </r>
  </si>
  <si>
    <r>
      <t>Re-measurement defined benefit plans</t>
    </r>
    <r>
      <rPr>
        <vertAlign val="superscript"/>
        <sz val="9"/>
        <rFont val="Arial"/>
        <family val="2"/>
      </rPr>
      <t>2)</t>
    </r>
  </si>
  <si>
    <r>
      <t xml:space="preserve">1) </t>
    </r>
    <r>
      <rPr>
        <sz val="7"/>
        <rFont val="Arial"/>
        <family val="2"/>
      </rPr>
      <t>Provision in June 2016, related to the European Commission´s competition investigation.</t>
    </r>
  </si>
  <si>
    <t>Skatt hänförligt till poster som återförs till årets     resultat</t>
  </si>
  <si>
    <t>* Translated solely for the convenience of the reader at a closing exchange rate of SEK 9.8314 = EUR 1.00.</t>
  </si>
  <si>
    <t>* Omräknat till EUR med balansdagskurs SEK 9,8314 = EUR 1,00 enbart med avsikt att underlätta för läsaren.</t>
  </si>
  <si>
    <t>Interest-bearing liabilities, non-current</t>
  </si>
  <si>
    <r>
      <t xml:space="preserve">2) </t>
    </r>
    <r>
      <rPr>
        <sz val="7"/>
        <rFont val="Arial"/>
        <family val="2"/>
      </rPr>
      <t>The discount rate in calculating the Swedish pension liability is unchanged and amounts to 2.75 percent.</t>
    </r>
  </si>
  <si>
    <r>
      <t>2)</t>
    </r>
    <r>
      <rPr>
        <sz val="7"/>
        <rFont val="Arial"/>
        <family val="2"/>
      </rPr>
      <t xml:space="preserve"> Diskonteringsräntan vid beräkning av den svenska pensionsskulden är oförändrad och uppgår till 2,75 procent.</t>
    </r>
  </si>
  <si>
    <t>Interest income</t>
  </si>
  <si>
    <t>Interest expenses</t>
  </si>
  <si>
    <t>Other financial income</t>
  </si>
  <si>
    <t>Transition to IFRS 9</t>
  </si>
  <si>
    <t>Eliminations</t>
  </si>
  <si>
    <t>Cost of goods sold</t>
  </si>
  <si>
    <t>Revenue</t>
  </si>
  <si>
    <t>Other financial expenses</t>
  </si>
  <si>
    <t>Other operating income</t>
  </si>
  <si>
    <t>Other operating expenses</t>
  </si>
  <si>
    <t>Cost of goods sold and services rendered</t>
  </si>
  <si>
    <t>Share of income in associated companies and joint ventures</t>
  </si>
  <si>
    <t>Note 1 Segment Reporting</t>
  </si>
  <si>
    <t>Interest surplus and insurance commission</t>
  </si>
  <si>
    <t>Other income</t>
  </si>
  <si>
    <t>Other expenses</t>
  </si>
  <si>
    <t>Selling and administration expeses</t>
  </si>
  <si>
    <t>Bad dept expenses, realised and anticipated</t>
  </si>
  <si>
    <t>Reconciliation of segments to the Scania Group</t>
  </si>
  <si>
    <t>Cost of sales</t>
  </si>
  <si>
    <t>Income statements</t>
  </si>
  <si>
    <t>(Operating income/Net sales)</t>
  </si>
  <si>
    <t>(Net income/Net sales)</t>
  </si>
  <si>
    <t xml:space="preserve">Operating income </t>
  </si>
  <si>
    <t xml:space="preserve">Net margin, % </t>
  </si>
  <si>
    <t>Operating margin, %</t>
  </si>
  <si>
    <t xml:space="preserve">Operating- and net income </t>
  </si>
  <si>
    <t xml:space="preserve">Total assets excluding shares and participations in group companies less operating liabilities. </t>
  </si>
  <si>
    <t>Interest and prepaid expenses</t>
  </si>
  <si>
    <t>Total assets, excl. Shares and participations in group companies</t>
  </si>
  <si>
    <r>
      <t>Re-measurement defined benefit plans</t>
    </r>
    <r>
      <rPr>
        <vertAlign val="superscript"/>
        <sz val="9"/>
        <rFont val="Arial"/>
        <family val="2"/>
      </rPr>
      <t>1)</t>
    </r>
  </si>
  <si>
    <t>Dividend to shareholders</t>
  </si>
  <si>
    <t>Capital employed</t>
  </si>
  <si>
    <t>Capital Employed</t>
  </si>
  <si>
    <t>Other provisions, non-current and current</t>
  </si>
  <si>
    <t>Cash flow for the period</t>
  </si>
  <si>
    <t>31 Mar</t>
  </si>
  <si>
    <t>For further information about financial instruments, see Note 28 Financial instruments in Scania’s Annual Report for 2018.</t>
  </si>
  <si>
    <t>Equity intruments</t>
  </si>
  <si>
    <t>Right of use assets</t>
  </si>
  <si>
    <t>Capital injection</t>
  </si>
  <si>
    <t>Cash flow from investing activities</t>
  </si>
  <si>
    <t>Cash flow before financing activities</t>
  </si>
  <si>
    <t>In Scania’s balance sheet, items carried at fair value are mainly derivatives and current investments. Fair value is established according to various levels, defined in IFRS 13, that reflect the extent to which market values have been utilised. Current investments and cash and cash equivalents are carried according to Level 1, i.e. quoted prices in active markets for identical assets, and amounted to SEK 50 m. (696). Other assets that are carried at fair value refer to derivatives. These assets are carried according to Level 2, which is based on data other than the quoted prices that are part of Level 1 and refer to directly or indirectly observable market data, such as discount rate and credit risk. These items are carried under Other non-current receivables SEK 126 m. (155), Other current receivables SEK 305 m. (255), Other non-current liabilities SEK 792 m. (875) and Other current liabilities SEK m. 923 (1,170).</t>
  </si>
  <si>
    <t>For financial assets that are carried at amortised cost, book value amounts to SEK 95,471 m. (80,615) and fair value to SEK 95,895 m. (80,650). For financial liabilities that are carried at amortised cost, book value amounts to SEK 98,280 m. (77,872) and fair value to SEK 99,840 m. (77,864). Fair value of financial instruments such as trade receivables, trade payables and other non-interest-bearing financial assets and liabilities that are recognised at amortised cost minus any impairment losses, is regarded as coinciding with the carrying amount.</t>
  </si>
  <si>
    <t>January - March</t>
  </si>
  <si>
    <t>* Translated solely for the convenience of the reader at a closing exchange rate of SEK 10.4017 = EUR 1.00.</t>
  </si>
  <si>
    <r>
      <t xml:space="preserve">1) </t>
    </r>
    <r>
      <rPr>
        <sz val="7"/>
        <rFont val="Arial"/>
        <family val="2"/>
      </rPr>
      <t>The discount rate in calculating the Swedish pension liability has changed to 2.0 percent per 31 March.</t>
    </r>
  </si>
  <si>
    <t>2019
Q1</t>
  </si>
  <si>
    <t>2018
Q1</t>
  </si>
  <si>
    <t>Items not affecting cash flow</t>
  </si>
  <si>
    <r>
      <t xml:space="preserve">Change in working capital </t>
    </r>
    <r>
      <rPr>
        <vertAlign val="superscript"/>
        <sz val="9"/>
        <rFont val="Arial"/>
        <family val="2"/>
      </rPr>
      <t xml:space="preserve"> 1)</t>
    </r>
  </si>
  <si>
    <t>Net investments</t>
  </si>
  <si>
    <t>Cash flow from investing activities 
attributable to operating activities</t>
  </si>
  <si>
    <t>Cash flow after investing activities 
attributable to operating activities</t>
  </si>
  <si>
    <r>
      <t xml:space="preserve">Investments in securities and loans </t>
    </r>
    <r>
      <rPr>
        <vertAlign val="superscript"/>
        <sz val="9"/>
        <rFont val="Arial"/>
        <family val="2"/>
      </rPr>
      <t xml:space="preserve"> 2)</t>
    </r>
  </si>
  <si>
    <r>
      <t xml:space="preserve">Change in debt from financing activities </t>
    </r>
    <r>
      <rPr>
        <vertAlign val="superscript"/>
        <sz val="9"/>
        <rFont val="Arial"/>
        <family val="2"/>
      </rPr>
      <t xml:space="preserve"> 3)</t>
    </r>
  </si>
  <si>
    <r>
      <t xml:space="preserve">Cash and cash equivalents at beginning of period </t>
    </r>
    <r>
      <rPr>
        <b/>
        <vertAlign val="superscript"/>
        <sz val="9"/>
        <rFont val="Arial"/>
        <family val="2"/>
      </rPr>
      <t xml:space="preserve"> 4)</t>
    </r>
  </si>
  <si>
    <r>
      <t xml:space="preserve">Cash and cash equivalents at end of period </t>
    </r>
    <r>
      <rPr>
        <b/>
        <vertAlign val="superscript"/>
        <sz val="9"/>
        <rFont val="Arial"/>
        <family val="2"/>
      </rPr>
      <t xml:space="preserve"> 5)</t>
    </r>
  </si>
  <si>
    <t>Cash flow statement, Vehicles and services</t>
  </si>
  <si>
    <t>Cash flow from operating activities 
before change in working capital</t>
  </si>
  <si>
    <t>As from 2019 changes have been done in Cash flow statement in accordance with Volkswagen Group presentation of cash flow.</t>
  </si>
  <si>
    <t>Comparitive figures for 2018 have been adjusted with:</t>
  </si>
  <si>
    <r>
      <t>1)</t>
    </r>
    <r>
      <rPr>
        <sz val="7"/>
        <rFont val="Arial"/>
        <family val="2"/>
      </rPr>
      <t xml:space="preserve">  Loan receivables moved to investments in securities and loans with SEK 631 m. </t>
    </r>
  </si>
  <si>
    <r>
      <t>3)</t>
    </r>
    <r>
      <rPr>
        <sz val="7"/>
        <rFont val="Arial"/>
        <family val="2"/>
      </rPr>
      <t xml:space="preserve">  Loan receivables moved to investments in securities and loans with SEK -1 101 m.</t>
    </r>
  </si>
  <si>
    <r>
      <t>4)</t>
    </r>
    <r>
      <rPr>
        <sz val="7"/>
        <rFont val="Arial"/>
        <family val="2"/>
      </rPr>
      <t xml:space="preserve">  Municipal bonds moved to investments in securities and loans with SEK -450 m.</t>
    </r>
  </si>
  <si>
    <r>
      <t>5)</t>
    </r>
    <r>
      <rPr>
        <sz val="7"/>
        <rFont val="Arial"/>
        <family val="2"/>
      </rPr>
      <t xml:space="preserve">  Municipal bonds moved to investments in securities and loans with SEK -590 m.</t>
    </r>
  </si>
  <si>
    <t>Current and non-current interest borrowings (excluding pension liabilities) less cash and cash equivalents, current investments and non-current intra-group loans to Volkswagen entities.</t>
  </si>
  <si>
    <t>Loans to Volkswagen entities</t>
  </si>
  <si>
    <t>Accrued interest in current investments</t>
  </si>
  <si>
    <t>Accrued interest in Interest-bearing liabilities</t>
  </si>
  <si>
    <r>
      <rPr>
        <vertAlign val="superscript"/>
        <sz val="7"/>
        <rFont val="Arial"/>
        <family val="2"/>
      </rPr>
      <t>2)</t>
    </r>
    <r>
      <rPr>
        <sz val="7"/>
        <rFont val="Arial"/>
        <family val="2"/>
      </rPr>
      <t xml:space="preserve">  Municipal bonds included with SEK -140 m, previously presented in cash and cash equivalents. 
Loan receivables included with SEK -631 m, previously presented in working capital. Loan receivables included with                    SEK 1 101, previously presented in financing activities.</t>
    </r>
  </si>
  <si>
    <t>In addition to above, some minor reclassifications have been made, affecting comparative figures for 2018 as follows:
Items not affecting cash flow SEK -108 m, taxes paid SEK -4 m, change in working capital SEK -22 m, investing activities                             SEK 99 m, financing activities SEK 46 m and change in cash and cash equivalents SEK -11 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</si>
</sst>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 _k_r_-;\-* #,##0.00\ _k_r_-;_-* &quot;-&quot;??\ _k_r_-;_-@_-"/>
    <numFmt numFmtId="164" formatCode="#,##0.0"/>
    <numFmt numFmtId="165" formatCode="0.0%"/>
    <numFmt numFmtId="166" formatCode="0.0"/>
    <numFmt numFmtId="167" formatCode="0.000"/>
    <numFmt numFmtId="168" formatCode="0.0000"/>
    <numFmt numFmtId="169" formatCode="#,##0.0000000"/>
    <numFmt numFmtId="170" formatCode="General_)"/>
    <numFmt numFmtId="171" formatCode="_ * #,##0.00_)&quot;kr&quot;_ ;_ * \(#,##0.00\)&quot;kr&quot;_ ;_ * &quot;-&quot;??_)&quot;kr&quot;_ ;_ @_ "/>
    <numFmt numFmtId="172" formatCode="&quot;$&quot;#,##0;[Red]\-&quot;$&quot;#,##0"/>
    <numFmt numFmtId="173" formatCode="0.00_)"/>
    <numFmt numFmtId="174" formatCode="#,##0.0000"/>
    <numFmt numFmtId="175" formatCode="_-* #,##0.00_ _k_r_-;\-* #,##0.00_ _k_r_-;_-* &quot;-&quot;??_ _k_r_-;_-@_-"/>
  </numFmts>
  <fonts count="67">
    <font>
      <sz val="10"/>
      <name val="Arial"/>
    </font>
    <font>
      <sz val="10"/>
      <color theme="1"/>
      <name val="Arial"/>
      <family val="2"/>
    </font>
    <font>
      <sz val="10"/>
      <color theme="1"/>
      <name val="Arial"/>
      <family val="2"/>
    </font>
    <font>
      <sz val="10"/>
      <color theme="1"/>
      <name val="Arial"/>
      <family val="2"/>
    </font>
    <font>
      <sz val="10"/>
      <color theme="1"/>
      <name val="Arial"/>
      <family val="2"/>
    </font>
    <font>
      <sz val="10"/>
      <name val="Arial"/>
      <family val="2"/>
    </font>
    <font>
      <b/>
      <sz val="16"/>
      <name val="Arial"/>
      <family val="2"/>
    </font>
    <font>
      <b/>
      <sz val="10"/>
      <name val="Arial"/>
      <family val="2"/>
    </font>
    <font>
      <sz val="8"/>
      <name val="Arial"/>
      <family val="2"/>
    </font>
    <font>
      <i/>
      <sz val="10"/>
      <name val="Arial"/>
      <family val="2"/>
    </font>
    <font>
      <i/>
      <sz val="8"/>
      <name val="Arial"/>
      <family val="2"/>
    </font>
    <font>
      <b/>
      <sz val="14"/>
      <name val="Arial"/>
      <family val="2"/>
    </font>
    <font>
      <vertAlign val="superscript"/>
      <sz val="8"/>
      <name val="Arial"/>
      <family val="2"/>
    </font>
    <font>
      <b/>
      <sz val="8"/>
      <name val="Arial"/>
      <family val="2"/>
    </font>
    <font>
      <sz val="14"/>
      <name val="Arial"/>
      <family val="2"/>
    </font>
    <font>
      <sz val="12"/>
      <name val="Arial"/>
      <family val="2"/>
    </font>
    <font>
      <sz val="8"/>
      <name val="Arial"/>
      <family val="2"/>
    </font>
    <font>
      <b/>
      <i/>
      <sz val="16"/>
      <name val="Helv"/>
    </font>
    <font>
      <sz val="12"/>
      <name val="Helv"/>
      <family val="2"/>
    </font>
    <font>
      <sz val="10"/>
      <name val="MS Sans Serif"/>
      <family val="2"/>
    </font>
    <font>
      <sz val="9"/>
      <name val="Arial"/>
      <family val="2"/>
    </font>
    <font>
      <b/>
      <i/>
      <sz val="9"/>
      <name val="Arial"/>
      <family val="2"/>
    </font>
    <font>
      <b/>
      <sz val="9"/>
      <name val="Arial"/>
      <family val="2"/>
    </font>
    <font>
      <i/>
      <sz val="9"/>
      <name val="Arial"/>
      <family val="2"/>
    </font>
    <font>
      <i/>
      <vertAlign val="superscript"/>
      <sz val="9"/>
      <name val="Arial"/>
      <family val="2"/>
    </font>
    <font>
      <vertAlign val="superscript"/>
      <sz val="9"/>
      <name val="Arial"/>
      <family val="2"/>
    </font>
    <font>
      <b/>
      <sz val="11"/>
      <name val="Arial"/>
      <family val="2"/>
    </font>
    <font>
      <sz val="7"/>
      <name val="Arial"/>
      <family val="2"/>
    </font>
    <font>
      <i/>
      <sz val="7"/>
      <name val="Arial"/>
      <family val="2"/>
    </font>
    <font>
      <b/>
      <sz val="7"/>
      <name val="Arial"/>
      <family val="2"/>
    </font>
    <font>
      <vertAlign val="superscript"/>
      <sz val="7"/>
      <name val="Arial"/>
      <family val="2"/>
    </font>
    <font>
      <b/>
      <i/>
      <sz val="7"/>
      <name val="Arial"/>
      <family val="2"/>
    </font>
    <font>
      <b/>
      <vertAlign val="superscript"/>
      <sz val="9"/>
      <name val="Arial"/>
      <family val="2"/>
    </font>
    <font>
      <sz val="10"/>
      <color rgb="FFFF0000"/>
      <name val="Arial"/>
      <family val="2"/>
    </font>
    <font>
      <sz val="9"/>
      <color rgb="FFFF0000"/>
      <name val="Arial"/>
      <family val="2"/>
    </font>
    <font>
      <b/>
      <sz val="9"/>
      <color indexed="81"/>
      <name val="Tahoma"/>
      <family val="2"/>
    </font>
    <font>
      <sz val="9"/>
      <color indexed="81"/>
      <name val="Tahoma"/>
      <family val="2"/>
    </font>
    <font>
      <sz val="9"/>
      <color rgb="FF0000FF"/>
      <name val="Arial"/>
      <family val="2"/>
    </font>
    <font>
      <b/>
      <sz val="9"/>
      <color rgb="FF0000FF"/>
      <name val="Arial"/>
      <family val="2"/>
    </font>
    <font>
      <sz val="10"/>
      <color rgb="FF0000FF"/>
      <name val="Arial"/>
      <family val="2"/>
    </font>
    <font>
      <vertAlign val="superscript"/>
      <sz val="9"/>
      <color rgb="FF0000FF"/>
      <name val="Arial"/>
      <family val="2"/>
    </font>
    <font>
      <b/>
      <sz val="10"/>
      <color rgb="FF0000FF"/>
      <name val="Arial"/>
      <family val="2"/>
    </font>
    <font>
      <b/>
      <sz val="10"/>
      <color theme="1"/>
      <name val="Arial"/>
      <family val="2"/>
    </font>
    <font>
      <b/>
      <sz val="10"/>
      <color rgb="FFFF0000"/>
      <name val="Arial"/>
      <family val="2"/>
    </font>
    <font>
      <b/>
      <sz val="10"/>
      <color rgb="FF00B050"/>
      <name val="Arial"/>
      <family val="2"/>
    </font>
    <font>
      <sz val="11"/>
      <color theme="1"/>
      <name val="Calibri"/>
      <family val="2"/>
      <scheme val="minor"/>
    </font>
    <font>
      <b/>
      <sz val="9"/>
      <color rgb="FFFF0000"/>
      <name val="Arial"/>
      <family val="2"/>
    </font>
    <font>
      <sz val="11"/>
      <color rgb="FF000000"/>
      <name val="Calibri"/>
      <family val="2"/>
      <scheme val="minor"/>
    </font>
    <font>
      <b/>
      <sz val="11"/>
      <color rgb="FF000000"/>
      <name val="Arial"/>
      <family val="2"/>
    </font>
    <font>
      <sz val="9"/>
      <color rgb="FF000000"/>
      <name val="Arial"/>
      <family val="2"/>
    </font>
    <font>
      <b/>
      <sz val="9"/>
      <color rgb="FF000000"/>
      <name val="Arial"/>
      <family val="2"/>
    </font>
    <font>
      <i/>
      <sz val="9"/>
      <color rgb="FF000000"/>
      <name val="Arial"/>
      <family val="2"/>
    </font>
    <font>
      <sz val="7.5"/>
      <color rgb="FF000000"/>
      <name val="Arial"/>
      <family val="2"/>
    </font>
    <font>
      <sz val="7.5"/>
      <name val="Arial"/>
      <family val="2"/>
    </font>
    <font>
      <b/>
      <i/>
      <sz val="9"/>
      <color rgb="FF000000"/>
      <name val="Arial"/>
      <family val="2"/>
    </font>
    <font>
      <b/>
      <i/>
      <vertAlign val="superscript"/>
      <sz val="9"/>
      <color rgb="FF000000"/>
      <name val="Arial"/>
      <family val="2"/>
    </font>
    <font>
      <vertAlign val="superscript"/>
      <sz val="8"/>
      <color rgb="FF000000"/>
      <name val="Arial"/>
      <family val="2"/>
    </font>
    <font>
      <vertAlign val="superscript"/>
      <sz val="7.5"/>
      <color rgb="FF000000"/>
      <name val="Arial"/>
      <family val="2"/>
    </font>
    <font>
      <b/>
      <sz val="11"/>
      <name val="Calibri"/>
      <family val="2"/>
    </font>
    <font>
      <sz val="7"/>
      <color rgb="FFFF0000"/>
      <name val="Arial"/>
      <family val="2"/>
    </font>
    <font>
      <sz val="9"/>
      <color theme="1"/>
      <name val="Arial"/>
      <family val="2"/>
    </font>
    <font>
      <sz val="9"/>
      <name val="Geneva"/>
      <family val="2"/>
    </font>
    <font>
      <sz val="10"/>
      <name val="Calibri"/>
      <family val="2"/>
    </font>
    <font>
      <sz val="10"/>
      <color indexed="8"/>
      <name val="Arial"/>
      <family val="2"/>
    </font>
    <font>
      <sz val="9"/>
      <name val="Geneva"/>
    </font>
    <font>
      <b/>
      <i/>
      <strike/>
      <sz val="9"/>
      <color rgb="FFFF0000"/>
      <name val="Arial"/>
      <family val="2"/>
    </font>
    <font>
      <sz val="12"/>
      <color theme="1"/>
      <name val="Arial"/>
      <family val="2"/>
    </font>
  </fonts>
  <fills count="12">
    <fill>
      <patternFill patternType="none"/>
    </fill>
    <fill>
      <patternFill patternType="gray125"/>
    </fill>
    <fill>
      <patternFill patternType="solid">
        <fgColor indexed="42"/>
        <bgColor indexed="64"/>
      </patternFill>
    </fill>
    <fill>
      <patternFill patternType="solid">
        <fgColor rgb="FFFFFF00"/>
        <bgColor indexed="64"/>
      </patternFill>
    </fill>
    <fill>
      <patternFill patternType="solid">
        <fgColor theme="0"/>
        <bgColor indexed="64"/>
      </patternFill>
    </fill>
    <fill>
      <patternFill patternType="solid">
        <fgColor rgb="FF99FFCC"/>
        <bgColor indexed="64"/>
      </patternFill>
    </fill>
    <fill>
      <patternFill patternType="solid">
        <fgColor theme="9" tint="-0.249977111117893"/>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rgb="FFFFFFCC"/>
      </patternFill>
    </fill>
    <fill>
      <patternFill patternType="solid">
        <fgColor theme="5" tint="0.79998168889431442"/>
        <bgColor indexed="64"/>
      </patternFill>
    </fill>
    <fill>
      <patternFill patternType="solid">
        <fgColor theme="0" tint="-0.14999847407452621"/>
        <bgColor indexed="64"/>
      </patternFill>
    </fill>
  </fills>
  <borders count="13">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B2B2B2"/>
      </left>
      <right style="thin">
        <color rgb="FFB2B2B2"/>
      </right>
      <top style="thin">
        <color rgb="FFB2B2B2"/>
      </top>
      <bottom style="thin">
        <color rgb="FFB2B2B2"/>
      </bottom>
      <diagonal/>
    </border>
  </borders>
  <cellStyleXfs count="256">
    <xf numFmtId="0" fontId="0" fillId="0" borderId="0"/>
    <xf numFmtId="171" fontId="5" fillId="0" borderId="0" applyFont="0" applyFill="0" applyBorder="0" applyAlignment="0" applyProtection="0"/>
    <xf numFmtId="172" fontId="5" fillId="0" borderId="0" applyFont="0" applyFill="0" applyBorder="0" applyAlignment="0" applyProtection="0"/>
    <xf numFmtId="173" fontId="17" fillId="0" borderId="0"/>
    <xf numFmtId="9" fontId="5" fillId="0" borderId="0" applyFont="0" applyFill="0" applyBorder="0" applyAlignment="0" applyProtection="0"/>
    <xf numFmtId="170" fontId="18" fillId="0" borderId="0"/>
    <xf numFmtId="38" fontId="19" fillId="0" borderId="0" applyFont="0" applyFill="0" applyBorder="0" applyAlignment="0" applyProtection="0"/>
    <xf numFmtId="167" fontId="5" fillId="0" borderId="0" applyFont="0" applyFill="0" applyBorder="0" applyAlignment="0" applyProtection="0"/>
    <xf numFmtId="0" fontId="4" fillId="0" borderId="0"/>
    <xf numFmtId="0" fontId="5" fillId="0" borderId="0"/>
    <xf numFmtId="0" fontId="3" fillId="0" borderId="0"/>
    <xf numFmtId="0" fontId="5" fillId="0" borderId="0"/>
    <xf numFmtId="0" fontId="5" fillId="0" borderId="0"/>
    <xf numFmtId="0" fontId="2" fillId="0" borderId="0"/>
    <xf numFmtId="0" fontId="45" fillId="0" borderId="0"/>
    <xf numFmtId="0" fontId="47" fillId="0" borderId="0"/>
    <xf numFmtId="0" fontId="1" fillId="0" borderId="0"/>
    <xf numFmtId="43" fontId="5" fillId="0" borderId="0" applyFont="0" applyFill="0" applyBorder="0" applyAlignment="0" applyProtection="0"/>
    <xf numFmtId="175" fontId="61" fillId="0" borderId="0" applyFont="0" applyFill="0" applyBorder="0" applyAlignment="0" applyProtection="0"/>
    <xf numFmtId="0" fontId="5" fillId="0" borderId="0"/>
    <xf numFmtId="0" fontId="5" fillId="0" borderId="0"/>
    <xf numFmtId="0" fontId="5" fillId="0" borderId="0"/>
    <xf numFmtId="0" fontId="61" fillId="0" borderId="0"/>
    <xf numFmtId="0" fontId="61" fillId="0" borderId="0"/>
    <xf numFmtId="0" fontId="61" fillId="0" borderId="0"/>
    <xf numFmtId="0" fontId="5" fillId="0" borderId="0"/>
    <xf numFmtId="0" fontId="1" fillId="0" borderId="0"/>
    <xf numFmtId="0" fontId="62" fillId="0" borderId="0" applyNumberFormat="0" applyBorder="0">
      <alignment horizontal="center"/>
    </xf>
    <xf numFmtId="0" fontId="5" fillId="0" borderId="0"/>
    <xf numFmtId="0" fontId="1" fillId="0" borderId="0"/>
    <xf numFmtId="0" fontId="62" fillId="0" borderId="0" applyNumberFormat="0" applyBorder="0">
      <alignment horizontal="center"/>
    </xf>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63" fillId="9" borderId="12" applyNumberFormat="0" applyFont="0" applyAlignment="0" applyProtection="0"/>
    <xf numFmtId="9" fontId="62" fillId="0" borderId="0" applyFont="0" applyFill="0" applyBorder="0" applyAlignment="0" applyProtection="0"/>
    <xf numFmtId="9" fontId="63" fillId="0" borderId="0" applyFont="0" applyFill="0" applyBorder="0" applyAlignment="0" applyProtection="0"/>
    <xf numFmtId="9" fontId="63"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1" fillId="0" borderId="0" applyFont="0" applyFill="0" applyBorder="0" applyAlignment="0" applyProtection="0"/>
    <xf numFmtId="9" fontId="5" fillId="0" borderId="0" applyFont="0" applyFill="0" applyBorder="0" applyAlignment="0" applyProtection="0"/>
    <xf numFmtId="0" fontId="64" fillId="0" borderId="0"/>
    <xf numFmtId="175" fontId="61" fillId="0" borderId="0" applyFon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43" fontId="1" fillId="0" borderId="0" applyFont="0" applyFill="0" applyBorder="0" applyAlignment="0" applyProtection="0"/>
    <xf numFmtId="0" fontId="1" fillId="0" borderId="0"/>
    <xf numFmtId="0" fontId="5" fillId="0" borderId="0"/>
    <xf numFmtId="0" fontId="1" fillId="0" borderId="0"/>
    <xf numFmtId="0" fontId="1"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5" fillId="0" borderId="0" applyNumberFormat="0" applyFill="0" applyBorder="0" applyAlignment="0" applyProtection="0"/>
    <xf numFmtId="0" fontId="5" fillId="0" borderId="0"/>
    <xf numFmtId="0" fontId="1" fillId="0" borderId="0"/>
    <xf numFmtId="0" fontId="1" fillId="0" borderId="0"/>
    <xf numFmtId="0" fontId="1" fillId="0" borderId="0"/>
    <xf numFmtId="0" fontId="1" fillId="0" borderId="0"/>
    <xf numFmtId="0" fontId="1" fillId="0" borderId="0"/>
    <xf numFmtId="0" fontId="5"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 fontId="62" fillId="0" borderId="0" applyBorder="0" applyProtection="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5" fillId="0" borderId="0"/>
    <xf numFmtId="0" fontId="1" fillId="0" borderId="0"/>
    <xf numFmtId="0" fontId="5" fillId="0" borderId="0"/>
    <xf numFmtId="0" fontId="1" fillId="0" borderId="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5" fillId="0" borderId="0"/>
    <xf numFmtId="0" fontId="66" fillId="0" borderId="0"/>
    <xf numFmtId="0" fontId="66" fillId="0" borderId="0"/>
    <xf numFmtId="0" fontId="66" fillId="0" borderId="0"/>
  </cellStyleXfs>
  <cellXfs count="612">
    <xf numFmtId="0" fontId="0" fillId="0" borderId="0" xfId="0"/>
    <xf numFmtId="3" fontId="7" fillId="0" borderId="0" xfId="0" applyNumberFormat="1" applyFont="1" applyFill="1" applyBorder="1"/>
    <xf numFmtId="0" fontId="7" fillId="0" borderId="0" xfId="0" applyFont="1" applyFill="1" applyBorder="1" applyAlignment="1">
      <alignment horizontal="center"/>
    </xf>
    <xf numFmtId="0" fontId="7" fillId="0" borderId="0" xfId="0" applyFont="1" applyFill="1" applyBorder="1"/>
    <xf numFmtId="0" fontId="7" fillId="0" borderId="0" xfId="0" applyFont="1" applyFill="1"/>
    <xf numFmtId="3" fontId="7" fillId="0" borderId="0" xfId="0" applyNumberFormat="1" applyFont="1" applyFill="1" applyBorder="1" applyAlignment="1"/>
    <xf numFmtId="0" fontId="7" fillId="0" borderId="0" xfId="0" applyFont="1" applyFill="1" applyBorder="1" applyAlignment="1"/>
    <xf numFmtId="3" fontId="9" fillId="0" borderId="0" xfId="0" applyNumberFormat="1" applyFont="1" applyFill="1" applyBorder="1" applyAlignment="1">
      <alignment horizontal="right"/>
    </xf>
    <xf numFmtId="169" fontId="9" fillId="0" borderId="0" xfId="0" applyNumberFormat="1" applyFont="1" applyFill="1" applyBorder="1" applyAlignment="1">
      <alignment horizontal="right"/>
    </xf>
    <xf numFmtId="164" fontId="7" fillId="0" borderId="0" xfId="0" applyNumberFormat="1" applyFont="1" applyFill="1" applyBorder="1" applyAlignment="1">
      <alignment horizontal="right"/>
    </xf>
    <xf numFmtId="4" fontId="7" fillId="0" borderId="0" xfId="0" applyNumberFormat="1" applyFont="1" applyFill="1" applyBorder="1" applyAlignment="1">
      <alignment horizontal="right"/>
    </xf>
    <xf numFmtId="3" fontId="9" fillId="0" borderId="0" xfId="0" applyNumberFormat="1" applyFont="1" applyFill="1" applyBorder="1" applyAlignment="1" applyProtection="1">
      <alignment horizontal="right"/>
      <protection locked="0"/>
    </xf>
    <xf numFmtId="3" fontId="7" fillId="0" borderId="0" xfId="0" applyNumberFormat="1" applyFont="1" applyFill="1" applyBorder="1" applyAlignment="1" applyProtection="1">
      <protection locked="0"/>
    </xf>
    <xf numFmtId="0" fontId="8" fillId="0" borderId="0" xfId="0" applyFont="1" applyFill="1" applyBorder="1" applyProtection="1">
      <protection locked="0"/>
    </xf>
    <xf numFmtId="0" fontId="15" fillId="0" borderId="0" xfId="0" applyFont="1" applyFill="1" applyBorder="1" applyAlignment="1" applyProtection="1">
      <alignment horizontal="center"/>
      <protection locked="0"/>
    </xf>
    <xf numFmtId="0" fontId="6" fillId="0" borderId="0" xfId="0" applyFont="1" applyFill="1" applyBorder="1" applyAlignment="1" applyProtection="1">
      <alignment horizontal="center"/>
      <protection locked="0"/>
    </xf>
    <xf numFmtId="0" fontId="7" fillId="0" borderId="0" xfId="0" applyFont="1" applyBorder="1" applyProtection="1">
      <protection locked="0"/>
    </xf>
    <xf numFmtId="0" fontId="7" fillId="0" borderId="0" xfId="0" applyFont="1" applyFill="1" applyBorder="1" applyProtection="1">
      <protection locked="0"/>
    </xf>
    <xf numFmtId="0" fontId="9" fillId="0" borderId="0" xfId="0" applyFont="1" applyFill="1" applyBorder="1" applyAlignment="1" applyProtection="1">
      <alignment horizontal="right"/>
      <protection locked="0"/>
    </xf>
    <xf numFmtId="0" fontId="10" fillId="0" borderId="0" xfId="0" applyFont="1" applyBorder="1" applyProtection="1">
      <protection locked="0"/>
    </xf>
    <xf numFmtId="0" fontId="13" fillId="0" borderId="0" xfId="0" applyFont="1" applyFill="1" applyBorder="1" applyAlignment="1" applyProtection="1">
      <alignment horizontal="left"/>
      <protection locked="0"/>
    </xf>
    <xf numFmtId="0" fontId="7" fillId="0" borderId="0" xfId="0" applyFont="1" applyFill="1" applyBorder="1" applyAlignment="1" applyProtection="1">
      <protection locked="0"/>
    </xf>
    <xf numFmtId="49" fontId="8" fillId="0" borderId="0" xfId="0" applyNumberFormat="1" applyFont="1" applyFill="1" applyBorder="1" applyAlignment="1" applyProtection="1">
      <alignment horizontal="center" wrapText="1"/>
      <protection locked="0"/>
    </xf>
    <xf numFmtId="1" fontId="22" fillId="0" borderId="0" xfId="0" applyNumberFormat="1" applyFont="1" applyFill="1" applyBorder="1" applyAlignment="1" applyProtection="1">
      <alignment horizontal="left"/>
      <protection locked="0"/>
    </xf>
    <xf numFmtId="1" fontId="21" fillId="0" borderId="0" xfId="0" applyNumberFormat="1" applyFont="1" applyFill="1" applyBorder="1" applyAlignment="1" applyProtection="1">
      <alignment horizontal="right"/>
      <protection locked="0"/>
    </xf>
    <xf numFmtId="1" fontId="20" fillId="0" borderId="0" xfId="0" applyNumberFormat="1" applyFont="1" applyFill="1" applyBorder="1" applyAlignment="1" applyProtection="1">
      <alignment horizontal="left"/>
      <protection locked="0"/>
    </xf>
    <xf numFmtId="3" fontId="23" fillId="0" borderId="0" xfId="0" applyNumberFormat="1" applyFont="1" applyFill="1" applyBorder="1" applyAlignment="1" applyProtection="1">
      <alignment horizontal="right"/>
      <protection locked="0"/>
    </xf>
    <xf numFmtId="3" fontId="22" fillId="0" borderId="0" xfId="0" applyNumberFormat="1" applyFont="1" applyFill="1" applyBorder="1" applyAlignment="1" applyProtection="1">
      <alignment horizontal="right"/>
      <protection locked="0"/>
    </xf>
    <xf numFmtId="3" fontId="20" fillId="0" borderId="0" xfId="0" applyNumberFormat="1" applyFont="1" applyFill="1" applyBorder="1" applyAlignment="1" applyProtection="1">
      <alignment horizontal="right"/>
      <protection locked="0"/>
    </xf>
    <xf numFmtId="1" fontId="20" fillId="0" borderId="0" xfId="4" applyNumberFormat="1" applyFont="1" applyFill="1" applyBorder="1" applyAlignment="1" applyProtection="1">
      <alignment horizontal="right"/>
      <protection locked="0"/>
    </xf>
    <xf numFmtId="3" fontId="23" fillId="0" borderId="1" xfId="0" applyNumberFormat="1" applyFont="1" applyFill="1" applyBorder="1" applyAlignment="1" applyProtection="1">
      <alignment horizontal="right"/>
      <protection locked="0"/>
    </xf>
    <xf numFmtId="3" fontId="22" fillId="0" borderId="1" xfId="0" applyNumberFormat="1" applyFont="1" applyFill="1" applyBorder="1" applyAlignment="1" applyProtection="1">
      <alignment horizontal="right"/>
      <protection locked="0"/>
    </xf>
    <xf numFmtId="3" fontId="20" fillId="0" borderId="1" xfId="0" applyNumberFormat="1" applyFont="1" applyFill="1" applyBorder="1" applyAlignment="1" applyProtection="1">
      <alignment horizontal="right"/>
      <protection locked="0"/>
    </xf>
    <xf numFmtId="1" fontId="20" fillId="0" borderId="1" xfId="4" applyNumberFormat="1" applyFont="1" applyFill="1" applyBorder="1" applyAlignment="1" applyProtection="1">
      <alignment horizontal="right"/>
      <protection locked="0"/>
    </xf>
    <xf numFmtId="1" fontId="22" fillId="0" borderId="0" xfId="0" applyNumberFormat="1" applyFont="1" applyFill="1" applyBorder="1" applyAlignment="1" applyProtection="1">
      <alignment horizontal="left" wrapText="1"/>
      <protection locked="0"/>
    </xf>
    <xf numFmtId="1" fontId="20" fillId="0" borderId="0" xfId="0" applyNumberFormat="1" applyFont="1" applyFill="1" applyBorder="1" applyAlignment="1" applyProtection="1">
      <alignment horizontal="left" wrapText="1"/>
      <protection locked="0"/>
    </xf>
    <xf numFmtId="3" fontId="23" fillId="0" borderId="2" xfId="0" applyNumberFormat="1" applyFont="1" applyFill="1" applyBorder="1" applyAlignment="1" applyProtection="1">
      <alignment horizontal="right"/>
      <protection locked="0"/>
    </xf>
    <xf numFmtId="3" fontId="22" fillId="0" borderId="2" xfId="0" applyNumberFormat="1" applyFont="1" applyFill="1" applyBorder="1" applyAlignment="1" applyProtection="1">
      <alignment horizontal="right"/>
      <protection locked="0"/>
    </xf>
    <xf numFmtId="3" fontId="20" fillId="0" borderId="2" xfId="0" applyNumberFormat="1" applyFont="1" applyFill="1" applyBorder="1" applyAlignment="1" applyProtection="1">
      <alignment horizontal="right"/>
      <protection locked="0"/>
    </xf>
    <xf numFmtId="1" fontId="20" fillId="0" borderId="1" xfId="0" applyNumberFormat="1" applyFont="1" applyFill="1" applyBorder="1" applyAlignment="1" applyProtection="1">
      <alignment horizontal="left"/>
      <protection locked="0"/>
    </xf>
    <xf numFmtId="3" fontId="22" fillId="0" borderId="0" xfId="0" applyNumberFormat="1" applyFont="1" applyFill="1" applyBorder="1" applyProtection="1">
      <protection locked="0"/>
    </xf>
    <xf numFmtId="3" fontId="20" fillId="0" borderId="0" xfId="0" applyNumberFormat="1" applyFont="1" applyFill="1" applyBorder="1" applyProtection="1">
      <protection locked="0"/>
    </xf>
    <xf numFmtId="0" fontId="23" fillId="0" borderId="0" xfId="0" applyFont="1" applyFill="1" applyBorder="1" applyProtection="1">
      <protection locked="0"/>
    </xf>
    <xf numFmtId="3" fontId="23" fillId="0" borderId="0" xfId="0" applyNumberFormat="1" applyFont="1" applyFill="1" applyBorder="1" applyAlignment="1" applyProtection="1">
      <protection locked="0"/>
    </xf>
    <xf numFmtId="3" fontId="21" fillId="0" borderId="0" xfId="0" applyNumberFormat="1" applyFont="1" applyFill="1" applyBorder="1" applyAlignment="1" applyProtection="1">
      <protection locked="0"/>
    </xf>
    <xf numFmtId="9" fontId="23" fillId="0" borderId="0" xfId="0" applyNumberFormat="1" applyFont="1" applyFill="1" applyBorder="1" applyAlignment="1" applyProtection="1">
      <protection locked="0"/>
    </xf>
    <xf numFmtId="0" fontId="20" fillId="0" borderId="0" xfId="0" applyFont="1" applyFill="1" applyBorder="1" applyProtection="1">
      <protection locked="0"/>
    </xf>
    <xf numFmtId="169" fontId="23" fillId="0" borderId="0" xfId="0" applyNumberFormat="1" applyFont="1" applyFill="1" applyBorder="1" applyAlignment="1" applyProtection="1">
      <alignment horizontal="right"/>
      <protection locked="0"/>
    </xf>
    <xf numFmtId="2" fontId="22" fillId="0" borderId="0" xfId="0" applyNumberFormat="1" applyFont="1" applyFill="1" applyBorder="1" applyProtection="1">
      <protection locked="0"/>
    </xf>
    <xf numFmtId="2" fontId="20" fillId="0" borderId="0" xfId="0" applyNumberFormat="1" applyFont="1" applyFill="1" applyBorder="1" applyProtection="1">
      <protection locked="0"/>
    </xf>
    <xf numFmtId="166" fontId="22" fillId="0" borderId="0" xfId="0" applyNumberFormat="1" applyFont="1" applyFill="1" applyBorder="1" applyAlignment="1" applyProtection="1">
      <alignment horizontal="right"/>
      <protection locked="0"/>
    </xf>
    <xf numFmtId="166" fontId="20" fillId="0" borderId="0" xfId="0" applyNumberFormat="1" applyFont="1" applyFill="1" applyBorder="1" applyAlignment="1" applyProtection="1">
      <alignment horizontal="right"/>
      <protection locked="0"/>
    </xf>
    <xf numFmtId="166" fontId="20" fillId="0" borderId="0" xfId="0" applyNumberFormat="1" applyFont="1" applyFill="1" applyBorder="1" applyProtection="1">
      <protection locked="0"/>
    </xf>
    <xf numFmtId="166" fontId="22" fillId="0" borderId="0" xfId="0" applyNumberFormat="1" applyFont="1" applyFill="1" applyBorder="1" applyProtection="1">
      <protection locked="0"/>
    </xf>
    <xf numFmtId="0" fontId="23" fillId="0" borderId="0" xfId="0" applyFont="1" applyFill="1" applyBorder="1" applyAlignment="1" applyProtection="1">
      <alignment horizontal="right"/>
      <protection locked="0"/>
    </xf>
    <xf numFmtId="0" fontId="20" fillId="0" borderId="0" xfId="0" applyFont="1" applyFill="1" applyBorder="1" applyAlignment="1" applyProtection="1">
      <alignment horizontal="left"/>
      <protection locked="0"/>
    </xf>
    <xf numFmtId="3" fontId="22" fillId="0" borderId="0" xfId="0" applyNumberFormat="1" applyFont="1" applyFill="1" applyBorder="1" applyAlignment="1" applyProtection="1">
      <protection locked="0"/>
    </xf>
    <xf numFmtId="3" fontId="20" fillId="0" borderId="0" xfId="0" applyNumberFormat="1" applyFont="1" applyFill="1" applyBorder="1" applyAlignment="1" applyProtection="1">
      <protection locked="0"/>
    </xf>
    <xf numFmtId="9" fontId="20" fillId="0" borderId="0" xfId="0" applyNumberFormat="1" applyFont="1" applyFill="1" applyBorder="1" applyAlignment="1" applyProtection="1">
      <protection locked="0"/>
    </xf>
    <xf numFmtId="1" fontId="26" fillId="0" borderId="0" xfId="0" applyNumberFormat="1" applyFont="1" applyFill="1" applyBorder="1" applyAlignment="1" applyProtection="1">
      <alignment horizontal="left"/>
      <protection locked="0"/>
    </xf>
    <xf numFmtId="0" fontId="27" fillId="0" borderId="0" xfId="0" applyFont="1" applyFill="1" applyBorder="1" applyProtection="1">
      <protection locked="0"/>
    </xf>
    <xf numFmtId="169" fontId="28" fillId="0" borderId="0" xfId="0" applyNumberFormat="1" applyFont="1" applyFill="1" applyBorder="1" applyAlignment="1" applyProtection="1">
      <alignment horizontal="right"/>
      <protection locked="0"/>
    </xf>
    <xf numFmtId="2" fontId="29" fillId="0" borderId="0" xfId="0" applyNumberFormat="1" applyFont="1" applyFill="1" applyBorder="1" applyProtection="1">
      <protection locked="0"/>
    </xf>
    <xf numFmtId="2" fontId="27" fillId="0" borderId="0" xfId="0" applyNumberFormat="1" applyFont="1" applyFill="1" applyBorder="1" applyProtection="1">
      <protection locked="0"/>
    </xf>
    <xf numFmtId="0" fontId="30" fillId="0" borderId="0" xfId="0" applyFont="1" applyFill="1" applyBorder="1" applyProtection="1">
      <protection locked="0"/>
    </xf>
    <xf numFmtId="0" fontId="29" fillId="0" borderId="0" xfId="0" applyFont="1" applyBorder="1" applyProtection="1">
      <protection locked="0"/>
    </xf>
    <xf numFmtId="0" fontId="27" fillId="0" borderId="0" xfId="0" applyFont="1" applyFill="1" applyAlignment="1" applyProtection="1">
      <alignment wrapText="1"/>
      <protection locked="0"/>
    </xf>
    <xf numFmtId="0" fontId="28" fillId="0" borderId="0" xfId="0" applyFont="1" applyFill="1" applyBorder="1" applyProtection="1">
      <protection locked="0"/>
    </xf>
    <xf numFmtId="0" fontId="28" fillId="0" borderId="0" xfId="0" applyFont="1" applyBorder="1" applyProtection="1">
      <protection locked="0"/>
    </xf>
    <xf numFmtId="168" fontId="27" fillId="0" borderId="0" xfId="0" applyNumberFormat="1" applyFont="1" applyFill="1" applyBorder="1" applyProtection="1">
      <protection locked="0"/>
    </xf>
    <xf numFmtId="0" fontId="28" fillId="0" borderId="0" xfId="0" applyFont="1" applyFill="1" applyBorder="1" applyAlignment="1" applyProtection="1">
      <alignment horizontal="right"/>
      <protection locked="0"/>
    </xf>
    <xf numFmtId="0" fontId="22" fillId="0" borderId="0" xfId="0" applyFont="1" applyFill="1" applyBorder="1" applyAlignment="1" applyProtection="1">
      <alignment horizontal="right"/>
      <protection locked="0"/>
    </xf>
    <xf numFmtId="1" fontId="26" fillId="0" borderId="0" xfId="0" applyNumberFormat="1" applyFont="1" applyFill="1" applyBorder="1" applyAlignment="1">
      <alignment horizontal="left"/>
    </xf>
    <xf numFmtId="0" fontId="26" fillId="0" borderId="0" xfId="0" applyFont="1" applyFill="1" applyBorder="1"/>
    <xf numFmtId="0" fontId="20" fillId="0" borderId="1" xfId="0" applyFont="1" applyFill="1" applyBorder="1" applyAlignment="1">
      <alignment horizontal="left"/>
    </xf>
    <xf numFmtId="0" fontId="22" fillId="0" borderId="1" xfId="0" applyFont="1" applyFill="1" applyBorder="1" applyAlignment="1">
      <alignment horizontal="right"/>
    </xf>
    <xf numFmtId="1" fontId="21" fillId="0" borderId="0" xfId="0" applyNumberFormat="1" applyFont="1" applyFill="1" applyBorder="1" applyAlignment="1">
      <alignment horizontal="right"/>
    </xf>
    <xf numFmtId="0" fontId="20" fillId="0" borderId="0" xfId="0" applyFont="1" applyFill="1" applyBorder="1"/>
    <xf numFmtId="3" fontId="23" fillId="0" borderId="0" xfId="0" applyNumberFormat="1" applyFont="1" applyFill="1" applyBorder="1" applyAlignment="1">
      <alignment horizontal="right"/>
    </xf>
    <xf numFmtId="3" fontId="22" fillId="0" borderId="0" xfId="0" applyNumberFormat="1" applyFont="1" applyFill="1" applyBorder="1" applyAlignment="1">
      <alignment horizontal="right"/>
    </xf>
    <xf numFmtId="3" fontId="20" fillId="0" borderId="0" xfId="0" applyNumberFormat="1" applyFont="1" applyFill="1" applyBorder="1" applyAlignment="1">
      <alignment horizontal="right"/>
    </xf>
    <xf numFmtId="1" fontId="20" fillId="0" borderId="0" xfId="4" applyNumberFormat="1" applyFont="1" applyFill="1" applyBorder="1" applyAlignment="1">
      <alignment horizontal="right"/>
    </xf>
    <xf numFmtId="3" fontId="23" fillId="0" borderId="1" xfId="0" applyNumberFormat="1" applyFont="1" applyFill="1" applyBorder="1" applyAlignment="1">
      <alignment horizontal="right"/>
    </xf>
    <xf numFmtId="3" fontId="22" fillId="0" borderId="1" xfId="0" applyNumberFormat="1" applyFont="1" applyFill="1" applyBorder="1" applyAlignment="1">
      <alignment horizontal="right"/>
    </xf>
    <xf numFmtId="3" fontId="20" fillId="0" borderId="1" xfId="0" applyNumberFormat="1" applyFont="1" applyFill="1" applyBorder="1" applyAlignment="1">
      <alignment horizontal="right"/>
    </xf>
    <xf numFmtId="1" fontId="20" fillId="0" borderId="1" xfId="4" applyNumberFormat="1" applyFont="1" applyFill="1" applyBorder="1" applyAlignment="1">
      <alignment horizontal="right"/>
    </xf>
    <xf numFmtId="0" fontId="20" fillId="0" borderId="1" xfId="0" applyFont="1" applyFill="1" applyBorder="1" applyAlignment="1">
      <alignment wrapText="1"/>
    </xf>
    <xf numFmtId="0" fontId="22" fillId="0" borderId="0" xfId="0" applyFont="1" applyFill="1" applyBorder="1" applyAlignment="1">
      <alignment wrapText="1"/>
    </xf>
    <xf numFmtId="0" fontId="22" fillId="0" borderId="0" xfId="0" applyFont="1" applyFill="1" applyBorder="1"/>
    <xf numFmtId="0" fontId="20" fillId="0" borderId="0" xfId="0" applyFont="1" applyFill="1" applyBorder="1" applyAlignment="1">
      <alignment wrapText="1"/>
    </xf>
    <xf numFmtId="3" fontId="23" fillId="0" borderId="2" xfId="0" applyNumberFormat="1" applyFont="1" applyFill="1" applyBorder="1" applyAlignment="1">
      <alignment horizontal="right"/>
    </xf>
    <xf numFmtId="3" fontId="22" fillId="0" borderId="2" xfId="0" applyNumberFormat="1" applyFont="1" applyFill="1" applyBorder="1" applyAlignment="1">
      <alignment horizontal="right"/>
    </xf>
    <xf numFmtId="3" fontId="20" fillId="0" borderId="2" xfId="0" applyNumberFormat="1" applyFont="1" applyFill="1" applyBorder="1" applyAlignment="1">
      <alignment horizontal="right"/>
    </xf>
    <xf numFmtId="0" fontId="22" fillId="0" borderId="2" xfId="0" applyFont="1" applyFill="1" applyBorder="1" applyAlignment="1">
      <alignment wrapText="1"/>
    </xf>
    <xf numFmtId="0" fontId="20" fillId="0" borderId="1" xfId="0" applyFont="1" applyFill="1" applyBorder="1"/>
    <xf numFmtId="0" fontId="23" fillId="0" borderId="0" xfId="0" applyFont="1" applyFill="1" applyBorder="1"/>
    <xf numFmtId="3" fontId="21" fillId="0" borderId="0" xfId="0" applyNumberFormat="1" applyFont="1" applyFill="1" applyBorder="1" applyAlignment="1">
      <alignment horizontal="right"/>
    </xf>
    <xf numFmtId="9" fontId="23" fillId="0" borderId="0" xfId="0" applyNumberFormat="1" applyFont="1" applyFill="1" applyBorder="1" applyAlignment="1"/>
    <xf numFmtId="3" fontId="23" fillId="0" borderId="0" xfId="0" applyNumberFormat="1" applyFont="1" applyFill="1" applyBorder="1" applyProtection="1">
      <protection locked="0"/>
    </xf>
    <xf numFmtId="3" fontId="20" fillId="0" borderId="0" xfId="0" applyNumberFormat="1" applyFont="1" applyFill="1" applyBorder="1"/>
    <xf numFmtId="164" fontId="22" fillId="0" borderId="0" xfId="0" applyNumberFormat="1" applyFont="1" applyFill="1" applyBorder="1" applyAlignment="1">
      <alignment horizontal="right"/>
    </xf>
    <xf numFmtId="164" fontId="20" fillId="0" borderId="0" xfId="0" applyNumberFormat="1" applyFont="1" applyFill="1" applyBorder="1" applyAlignment="1">
      <alignment horizontal="right"/>
    </xf>
    <xf numFmtId="1" fontId="23" fillId="0" borderId="0" xfId="0" applyNumberFormat="1" applyFont="1" applyFill="1" applyBorder="1" applyAlignment="1">
      <alignment horizontal="left"/>
    </xf>
    <xf numFmtId="0" fontId="20" fillId="0" borderId="0" xfId="0" applyFont="1" applyBorder="1"/>
    <xf numFmtId="0" fontId="23" fillId="0" borderId="0" xfId="0" applyFont="1" applyFill="1" applyBorder="1" applyAlignment="1">
      <alignment horizontal="right"/>
    </xf>
    <xf numFmtId="0" fontId="20" fillId="0" borderId="0" xfId="0" applyFont="1" applyFill="1" applyBorder="1" applyAlignment="1">
      <alignment horizontal="left"/>
    </xf>
    <xf numFmtId="0" fontId="20" fillId="0" borderId="0" xfId="0" applyFont="1" applyFill="1" applyBorder="1" applyAlignment="1"/>
    <xf numFmtId="3" fontId="23" fillId="0" borderId="0" xfId="0" applyNumberFormat="1" applyFont="1" applyFill="1" applyBorder="1" applyAlignment="1">
      <alignment horizontal="right" wrapText="1"/>
    </xf>
    <xf numFmtId="1" fontId="23" fillId="0" borderId="1" xfId="0" applyNumberFormat="1" applyFont="1" applyFill="1" applyBorder="1" applyAlignment="1">
      <alignment horizontal="right"/>
    </xf>
    <xf numFmtId="1" fontId="22" fillId="0" borderId="1" xfId="0" applyNumberFormat="1" applyFont="1" applyFill="1" applyBorder="1" applyAlignment="1">
      <alignment horizontal="right"/>
    </xf>
    <xf numFmtId="1" fontId="20" fillId="0" borderId="1" xfId="0" applyNumberFormat="1" applyFont="1" applyFill="1" applyBorder="1" applyAlignment="1">
      <alignment horizontal="right"/>
    </xf>
    <xf numFmtId="0" fontId="20" fillId="0" borderId="1" xfId="0" applyFont="1" applyFill="1" applyBorder="1" applyAlignment="1">
      <alignment horizontal="right"/>
    </xf>
    <xf numFmtId="0" fontId="22" fillId="0" borderId="1" xfId="0" applyFont="1" applyFill="1" applyBorder="1" applyAlignment="1">
      <alignment horizontal="left"/>
    </xf>
    <xf numFmtId="3" fontId="21" fillId="0" borderId="1" xfId="0" applyNumberFormat="1" applyFont="1" applyFill="1" applyBorder="1" applyAlignment="1">
      <alignment horizontal="right"/>
    </xf>
    <xf numFmtId="1" fontId="20" fillId="0" borderId="0" xfId="0" applyNumberFormat="1" applyFont="1" applyFill="1" applyBorder="1" applyAlignment="1">
      <alignment horizontal="left"/>
    </xf>
    <xf numFmtId="3" fontId="22" fillId="0" borderId="0" xfId="0" applyNumberFormat="1" applyFont="1" applyFill="1" applyBorder="1"/>
    <xf numFmtId="1" fontId="20" fillId="0" borderId="0" xfId="0" applyNumberFormat="1" applyFont="1" applyFill="1" applyBorder="1"/>
    <xf numFmtId="1" fontId="20" fillId="0" borderId="1" xfId="0" applyNumberFormat="1" applyFont="1" applyFill="1" applyBorder="1" applyAlignment="1">
      <alignment horizontal="left"/>
    </xf>
    <xf numFmtId="3" fontId="22" fillId="0" borderId="1" xfId="0" applyNumberFormat="1" applyFont="1" applyFill="1" applyBorder="1"/>
    <xf numFmtId="3" fontId="20" fillId="0" borderId="1" xfId="0" applyNumberFormat="1" applyFont="1" applyFill="1" applyBorder="1"/>
    <xf numFmtId="1" fontId="20" fillId="0" borderId="1" xfId="0" applyNumberFormat="1" applyFont="1" applyFill="1" applyBorder="1"/>
    <xf numFmtId="3" fontId="23" fillId="0" borderId="0" xfId="0" applyNumberFormat="1" applyFont="1" applyFill="1" applyBorder="1"/>
    <xf numFmtId="0" fontId="21" fillId="0" borderId="0" xfId="0" applyFont="1" applyFill="1" applyBorder="1"/>
    <xf numFmtId="0" fontId="21" fillId="0" borderId="1" xfId="0" applyFont="1" applyFill="1" applyBorder="1" applyAlignment="1">
      <alignment horizontal="left"/>
    </xf>
    <xf numFmtId="0" fontId="20" fillId="0" borderId="0" xfId="0" applyFont="1" applyFill="1" applyBorder="1" applyAlignment="1">
      <alignment horizontal="left" wrapText="1"/>
    </xf>
    <xf numFmtId="0" fontId="20" fillId="0" borderId="1" xfId="0" applyFont="1" applyFill="1" applyBorder="1" applyAlignment="1">
      <alignment horizontal="left" wrapText="1"/>
    </xf>
    <xf numFmtId="3" fontId="23" fillId="0" borderId="1" xfId="0" applyNumberFormat="1" applyFont="1" applyFill="1" applyBorder="1" applyAlignment="1">
      <alignment horizontal="right" wrapText="1"/>
    </xf>
    <xf numFmtId="0" fontId="20" fillId="0" borderId="0" xfId="0" applyFont="1" applyFill="1"/>
    <xf numFmtId="0" fontId="23" fillId="0" borderId="0" xfId="0" applyFont="1" applyFill="1" applyBorder="1" applyAlignment="1">
      <alignment horizontal="left"/>
    </xf>
    <xf numFmtId="0" fontId="24" fillId="0" borderId="0" xfId="0" applyFont="1" applyFill="1" applyBorder="1" applyAlignment="1">
      <alignment horizontal="left"/>
    </xf>
    <xf numFmtId="0" fontId="23" fillId="0" borderId="0" xfId="0" applyFont="1" applyFill="1" applyBorder="1" applyAlignment="1">
      <alignment horizontal="left" wrapText="1"/>
    </xf>
    <xf numFmtId="3" fontId="20" fillId="0" borderId="0" xfId="0" quotePrefix="1" applyNumberFormat="1" applyFont="1" applyFill="1" applyBorder="1" applyAlignment="1">
      <alignment horizontal="right"/>
    </xf>
    <xf numFmtId="3" fontId="22" fillId="0" borderId="0" xfId="0" quotePrefix="1" applyNumberFormat="1" applyFont="1" applyFill="1" applyBorder="1" applyAlignment="1">
      <alignment horizontal="right"/>
    </xf>
    <xf numFmtId="2" fontId="20" fillId="0" borderId="0" xfId="0" applyNumberFormat="1" applyFont="1" applyFill="1" applyBorder="1" applyAlignment="1">
      <alignment horizontal="left"/>
    </xf>
    <xf numFmtId="165" fontId="20" fillId="0" borderId="0" xfId="0" applyNumberFormat="1" applyFont="1" applyFill="1" applyBorder="1" applyAlignment="1">
      <alignment horizontal="left"/>
    </xf>
    <xf numFmtId="0" fontId="26" fillId="0" borderId="1" xfId="0" applyFont="1" applyFill="1" applyBorder="1" applyAlignment="1">
      <alignment horizontal="left"/>
    </xf>
    <xf numFmtId="0" fontId="20" fillId="0" borderId="0" xfId="0" applyFont="1" applyBorder="1" applyAlignment="1">
      <alignment horizontal="left"/>
    </xf>
    <xf numFmtId="0" fontId="22" fillId="0" borderId="0" xfId="0" applyFont="1" applyFill="1" applyBorder="1" applyAlignment="1">
      <alignment horizontal="right"/>
    </xf>
    <xf numFmtId="0" fontId="22" fillId="0" borderId="0" xfId="0" applyFont="1" applyFill="1" applyBorder="1" applyAlignment="1">
      <alignment horizontal="left"/>
    </xf>
    <xf numFmtId="0" fontId="20" fillId="0" borderId="0" xfId="0" applyFont="1"/>
    <xf numFmtId="1" fontId="22" fillId="0" borderId="0" xfId="0" applyNumberFormat="1" applyFont="1" applyFill="1" applyBorder="1" applyAlignment="1">
      <alignment horizontal="right"/>
    </xf>
    <xf numFmtId="1" fontId="20" fillId="0" borderId="0" xfId="0" applyNumberFormat="1" applyFont="1" applyFill="1" applyBorder="1" applyAlignment="1">
      <alignment horizontal="right"/>
    </xf>
    <xf numFmtId="9" fontId="20" fillId="0" borderId="0" xfId="0" applyNumberFormat="1" applyFont="1" applyFill="1" applyBorder="1"/>
    <xf numFmtId="164" fontId="20" fillId="0" borderId="0" xfId="0" applyNumberFormat="1" applyFont="1" applyFill="1" applyBorder="1"/>
    <xf numFmtId="3" fontId="23" fillId="0" borderId="1" xfId="0" applyNumberFormat="1" applyFont="1" applyFill="1" applyBorder="1"/>
    <xf numFmtId="49" fontId="22" fillId="0" borderId="0" xfId="0" applyNumberFormat="1" applyFont="1" applyFill="1" applyBorder="1" applyAlignment="1">
      <alignment horizontal="left"/>
    </xf>
    <xf numFmtId="3" fontId="28" fillId="0" borderId="0" xfId="0" applyNumberFormat="1" applyFont="1" applyFill="1" applyBorder="1"/>
    <xf numFmtId="0" fontId="27" fillId="0" borderId="0" xfId="0" applyFont="1"/>
    <xf numFmtId="3" fontId="20" fillId="0" borderId="0" xfId="0" applyNumberFormat="1" applyFont="1" applyFill="1" applyBorder="1" applyAlignment="1"/>
    <xf numFmtId="3" fontId="21" fillId="0" borderId="0" xfId="0" applyNumberFormat="1" applyFont="1" applyFill="1" applyBorder="1"/>
    <xf numFmtId="164" fontId="22" fillId="0" borderId="0" xfId="0" applyNumberFormat="1" applyFont="1" applyFill="1" applyBorder="1"/>
    <xf numFmtId="3" fontId="31" fillId="0" borderId="0" xfId="0" applyNumberFormat="1" applyFont="1" applyFill="1" applyBorder="1"/>
    <xf numFmtId="1" fontId="20" fillId="0" borderId="1" xfId="0" applyNumberFormat="1" applyFont="1" applyBorder="1" applyAlignment="1">
      <alignment wrapText="1"/>
    </xf>
    <xf numFmtId="3" fontId="23" fillId="0" borderId="0" xfId="0" applyNumberFormat="1" applyFont="1" applyFill="1"/>
    <xf numFmtId="3" fontId="22" fillId="0" borderId="0" xfId="0" applyNumberFormat="1" applyFont="1" applyFill="1"/>
    <xf numFmtId="3" fontId="20" fillId="0" borderId="0" xfId="0" applyNumberFormat="1" applyFont="1" applyFill="1"/>
    <xf numFmtId="0" fontId="22" fillId="0" borderId="0" xfId="0" applyFont="1" applyFill="1"/>
    <xf numFmtId="3" fontId="20" fillId="0" borderId="0" xfId="0" applyNumberFormat="1" applyFont="1" applyFill="1" applyBorder="1" applyAlignment="1">
      <alignment horizontal="center"/>
    </xf>
    <xf numFmtId="0" fontId="27" fillId="0" borderId="1" xfId="0" applyFont="1" applyFill="1" applyBorder="1"/>
    <xf numFmtId="0" fontId="20" fillId="0" borderId="0" xfId="0" applyFont="1" applyFill="1" applyBorder="1" applyAlignment="1">
      <alignment horizontal="right"/>
    </xf>
    <xf numFmtId="3" fontId="20" fillId="0" borderId="0" xfId="0" applyNumberFormat="1" applyFont="1"/>
    <xf numFmtId="0" fontId="22" fillId="0" borderId="0" xfId="0" applyFont="1"/>
    <xf numFmtId="3" fontId="22" fillId="0" borderId="0" xfId="0" applyNumberFormat="1" applyFont="1" applyFill="1" applyAlignment="1">
      <alignment horizontal="right"/>
    </xf>
    <xf numFmtId="3" fontId="20" fillId="0" borderId="0" xfId="0" applyNumberFormat="1" applyFont="1" applyFill="1" applyAlignment="1">
      <alignment horizontal="right"/>
    </xf>
    <xf numFmtId="0" fontId="27" fillId="0" borderId="0" xfId="0" applyFont="1" applyFill="1" applyBorder="1"/>
    <xf numFmtId="1" fontId="22" fillId="0" borderId="1" xfId="0" applyNumberFormat="1" applyFont="1" applyFill="1" applyBorder="1" applyAlignment="1" applyProtection="1">
      <alignment horizontal="left"/>
      <protection locked="0"/>
    </xf>
    <xf numFmtId="0" fontId="26" fillId="0" borderId="1" xfId="0" applyFont="1" applyFill="1" applyBorder="1" applyAlignment="1">
      <alignment horizontal="left" wrapText="1"/>
    </xf>
    <xf numFmtId="3" fontId="23" fillId="0" borderId="0" xfId="0" applyNumberFormat="1" applyFont="1" applyFill="1" applyBorder="1" applyAlignment="1">
      <alignment wrapText="1"/>
    </xf>
    <xf numFmtId="3" fontId="22" fillId="0" borderId="0" xfId="0" applyNumberFormat="1" applyFont="1" applyFill="1" applyBorder="1" applyAlignment="1">
      <alignment wrapText="1"/>
    </xf>
    <xf numFmtId="3" fontId="20" fillId="0" borderId="0" xfId="0" applyNumberFormat="1" applyFont="1" applyFill="1" applyBorder="1" applyAlignment="1">
      <alignment wrapText="1"/>
    </xf>
    <xf numFmtId="1" fontId="23" fillId="0" borderId="2" xfId="0" applyNumberFormat="1" applyFont="1" applyFill="1" applyBorder="1" applyAlignment="1">
      <alignment horizontal="center"/>
    </xf>
    <xf numFmtId="3" fontId="22" fillId="0" borderId="1" xfId="0" applyNumberFormat="1" applyFont="1" applyFill="1" applyBorder="1" applyAlignment="1">
      <alignment horizontal="right" wrapText="1"/>
    </xf>
    <xf numFmtId="3" fontId="20" fillId="0" borderId="1" xfId="0" applyNumberFormat="1" applyFont="1" applyFill="1" applyBorder="1" applyAlignment="1">
      <alignment horizontal="right" wrapText="1"/>
    </xf>
    <xf numFmtId="1" fontId="20" fillId="0" borderId="1" xfId="4" applyNumberFormat="1" applyFont="1" applyFill="1" applyBorder="1" applyAlignment="1">
      <alignment horizontal="right" wrapText="1"/>
    </xf>
    <xf numFmtId="1" fontId="23" fillId="0" borderId="0" xfId="0" applyNumberFormat="1" applyFont="1" applyFill="1"/>
    <xf numFmtId="3" fontId="23" fillId="0" borderId="0" xfId="0" applyNumberFormat="1" applyFont="1" applyFill="1" applyBorder="1" applyAlignment="1">
      <alignment horizontal="left"/>
    </xf>
    <xf numFmtId="1" fontId="27" fillId="0" borderId="1" xfId="0" applyNumberFormat="1" applyFont="1" applyFill="1" applyBorder="1" applyAlignment="1" applyProtection="1">
      <alignment horizontal="left" wrapText="1"/>
      <protection locked="0"/>
    </xf>
    <xf numFmtId="0" fontId="7" fillId="2" borderId="0" xfId="0" applyFont="1" applyFill="1" applyBorder="1" applyAlignment="1" applyProtection="1">
      <protection locked="0"/>
    </xf>
    <xf numFmtId="1" fontId="20" fillId="0" borderId="2" xfId="4" applyNumberFormat="1" applyFont="1" applyFill="1" applyBorder="1" applyAlignment="1">
      <alignment horizontal="right" wrapText="1"/>
    </xf>
    <xf numFmtId="3" fontId="7" fillId="0" borderId="0" xfId="0" applyNumberFormat="1" applyFont="1" applyFill="1" applyBorder="1" applyProtection="1">
      <protection locked="0"/>
    </xf>
    <xf numFmtId="0" fontId="20" fillId="0" borderId="0" xfId="0" applyFont="1" applyBorder="1" applyProtection="1">
      <protection locked="0"/>
    </xf>
    <xf numFmtId="3" fontId="20" fillId="0" borderId="0" xfId="0" applyNumberFormat="1" applyFont="1" applyFill="1" applyBorder="1" applyAlignment="1" applyProtection="1">
      <alignment wrapText="1"/>
      <protection locked="0"/>
    </xf>
    <xf numFmtId="3" fontId="22" fillId="0" borderId="1" xfId="0" applyNumberFormat="1" applyFont="1" applyFill="1" applyBorder="1" applyProtection="1">
      <protection locked="0"/>
    </xf>
    <xf numFmtId="3" fontId="22" fillId="0" borderId="2" xfId="0" applyNumberFormat="1" applyFont="1" applyFill="1" applyBorder="1" applyProtection="1">
      <protection locked="0"/>
    </xf>
    <xf numFmtId="3" fontId="21" fillId="0" borderId="0" xfId="0" applyNumberFormat="1" applyFont="1" applyFill="1" applyBorder="1" applyAlignment="1" applyProtection="1">
      <alignment horizontal="right"/>
      <protection locked="0"/>
    </xf>
    <xf numFmtId="1" fontId="23" fillId="0" borderId="0" xfId="4" applyNumberFormat="1" applyFont="1" applyFill="1" applyBorder="1" applyAlignment="1" applyProtection="1">
      <alignment horizontal="right"/>
      <protection locked="0"/>
    </xf>
    <xf numFmtId="3" fontId="22" fillId="0" borderId="0" xfId="0" quotePrefix="1" applyNumberFormat="1" applyFont="1" applyFill="1" applyBorder="1" applyProtection="1">
      <protection locked="0"/>
    </xf>
    <xf numFmtId="3" fontId="22" fillId="0" borderId="3" xfId="0" applyNumberFormat="1" applyFont="1" applyFill="1" applyBorder="1" applyAlignment="1">
      <alignment horizontal="right"/>
    </xf>
    <xf numFmtId="1" fontId="20" fillId="0" borderId="1" xfId="0" applyNumberFormat="1" applyFont="1" applyFill="1" applyBorder="1" applyAlignment="1" applyProtection="1">
      <alignment horizontal="right"/>
      <protection locked="0"/>
    </xf>
    <xf numFmtId="1" fontId="22" fillId="0" borderId="1" xfId="0" applyNumberFormat="1" applyFont="1" applyFill="1" applyBorder="1" applyAlignment="1">
      <alignment wrapText="1"/>
    </xf>
    <xf numFmtId="0" fontId="27" fillId="0" borderId="0" xfId="0" applyFont="1" applyFill="1" applyBorder="1" applyAlignment="1" applyProtection="1">
      <alignment horizontal="right"/>
      <protection locked="0"/>
    </xf>
    <xf numFmtId="1" fontId="22" fillId="0" borderId="1" xfId="0" applyNumberFormat="1" applyFont="1" applyFill="1" applyBorder="1" applyAlignment="1" applyProtection="1">
      <alignment horizontal="right"/>
      <protection locked="0"/>
    </xf>
    <xf numFmtId="1" fontId="20" fillId="0" borderId="0" xfId="0" applyNumberFormat="1" applyFont="1" applyFill="1" applyBorder="1" applyAlignment="1" applyProtection="1">
      <alignment horizontal="right"/>
      <protection locked="0"/>
    </xf>
    <xf numFmtId="1" fontId="20" fillId="0" borderId="2" xfId="4" applyNumberFormat="1" applyFont="1" applyFill="1" applyBorder="1" applyAlignment="1" applyProtection="1">
      <alignment horizontal="right"/>
      <protection locked="0"/>
    </xf>
    <xf numFmtId="174" fontId="20" fillId="0" borderId="0" xfId="0" applyNumberFormat="1" applyFont="1" applyFill="1"/>
    <xf numFmtId="0" fontId="29" fillId="0" borderId="0" xfId="0" applyFont="1" applyFill="1" applyAlignment="1" applyProtection="1">
      <alignment wrapText="1"/>
      <protection locked="0"/>
    </xf>
    <xf numFmtId="0" fontId="31" fillId="0" borderId="0" xfId="0" applyFont="1" applyBorder="1" applyProtection="1">
      <protection locked="0"/>
    </xf>
    <xf numFmtId="0" fontId="22" fillId="0" borderId="0" xfId="0" applyFont="1" applyFill="1" applyBorder="1" applyAlignment="1" applyProtection="1">
      <alignment horizontal="left"/>
      <protection locked="0"/>
    </xf>
    <xf numFmtId="1" fontId="22" fillId="0" borderId="2" xfId="0" applyNumberFormat="1" applyFont="1" applyFill="1" applyBorder="1" applyAlignment="1" applyProtection="1">
      <alignment horizontal="right"/>
      <protection locked="0"/>
    </xf>
    <xf numFmtId="1" fontId="22" fillId="0" borderId="0" xfId="0" applyNumberFormat="1" applyFont="1" applyFill="1" applyBorder="1" applyAlignment="1" applyProtection="1">
      <alignment horizontal="right"/>
      <protection locked="0"/>
    </xf>
    <xf numFmtId="49" fontId="22" fillId="0" borderId="1" xfId="0" applyNumberFormat="1" applyFont="1" applyFill="1" applyBorder="1" applyAlignment="1" applyProtection="1">
      <alignment horizontal="right"/>
      <protection locked="0"/>
    </xf>
    <xf numFmtId="1" fontId="29" fillId="0" borderId="0" xfId="0" applyNumberFormat="1" applyFont="1" applyFill="1" applyBorder="1" applyAlignment="1" applyProtection="1">
      <alignment horizontal="left"/>
      <protection locked="0"/>
    </xf>
    <xf numFmtId="3" fontId="5" fillId="0" borderId="0" xfId="0" applyNumberFormat="1" applyFont="1"/>
    <xf numFmtId="3" fontId="5" fillId="0" borderId="0" xfId="0" applyNumberFormat="1" applyFont="1" applyFill="1" applyBorder="1" applyAlignment="1">
      <alignment horizontal="right"/>
    </xf>
    <xf numFmtId="3" fontId="5" fillId="3" borderId="0" xfId="0" applyNumberFormat="1" applyFont="1" applyFill="1" applyBorder="1" applyAlignment="1">
      <alignment horizontal="right"/>
    </xf>
    <xf numFmtId="3" fontId="20" fillId="3" borderId="0" xfId="0" applyNumberFormat="1" applyFont="1" applyFill="1" applyBorder="1" applyAlignment="1" applyProtection="1">
      <alignment horizontal="right"/>
      <protection locked="0"/>
    </xf>
    <xf numFmtId="3" fontId="20" fillId="0" borderId="3" xfId="0" applyNumberFormat="1" applyFont="1" applyFill="1" applyBorder="1" applyAlignment="1" applyProtection="1">
      <alignment horizontal="right"/>
      <protection locked="0"/>
    </xf>
    <xf numFmtId="0" fontId="5" fillId="0" borderId="0" xfId="0" applyFont="1"/>
    <xf numFmtId="0" fontId="27" fillId="0" borderId="0" xfId="0" applyFont="1" applyFill="1" applyBorder="1" applyAlignment="1" applyProtection="1">
      <alignment wrapText="1"/>
      <protection locked="0"/>
    </xf>
    <xf numFmtId="0" fontId="30" fillId="0" borderId="0" xfId="0" applyFont="1" applyFill="1" applyBorder="1" applyAlignment="1">
      <alignment wrapText="1"/>
    </xf>
    <xf numFmtId="1" fontId="20" fillId="0" borderId="0" xfId="0" applyNumberFormat="1" applyFont="1" applyFill="1" applyBorder="1" applyAlignment="1">
      <alignment horizontal="right" wrapText="1"/>
    </xf>
    <xf numFmtId="0" fontId="20" fillId="0" borderId="0" xfId="0" applyFont="1" applyFill="1" applyBorder="1" applyAlignment="1">
      <alignment horizontal="right" wrapText="1"/>
    </xf>
    <xf numFmtId="0" fontId="27" fillId="0" borderId="0" xfId="0" applyFont="1" applyFill="1" applyBorder="1" applyAlignment="1">
      <alignment horizontal="left" wrapText="1"/>
    </xf>
    <xf numFmtId="0" fontId="27" fillId="0" borderId="0" xfId="0" applyFont="1" applyFill="1"/>
    <xf numFmtId="1" fontId="20" fillId="0" borderId="0" xfId="0" applyNumberFormat="1" applyFont="1" applyFill="1" applyBorder="1" applyAlignment="1" applyProtection="1">
      <alignment horizontal="right" wrapText="1"/>
      <protection locked="0"/>
    </xf>
    <xf numFmtId="1" fontId="23" fillId="0" borderId="1" xfId="0" applyNumberFormat="1" applyFont="1" applyFill="1" applyBorder="1" applyAlignment="1" applyProtection="1">
      <alignment horizontal="center"/>
      <protection locked="0"/>
    </xf>
    <xf numFmtId="1" fontId="22" fillId="4" borderId="2" xfId="0" applyNumberFormat="1" applyFont="1" applyFill="1" applyBorder="1" applyAlignment="1" applyProtection="1">
      <alignment horizontal="right"/>
      <protection locked="0"/>
    </xf>
    <xf numFmtId="1" fontId="20" fillId="0" borderId="2" xfId="0" applyNumberFormat="1" applyFont="1" applyFill="1" applyBorder="1" applyAlignment="1" applyProtection="1">
      <alignment horizontal="right"/>
      <protection locked="0"/>
    </xf>
    <xf numFmtId="1" fontId="22" fillId="4" borderId="1" xfId="0" applyNumberFormat="1" applyFont="1" applyFill="1" applyBorder="1" applyAlignment="1" applyProtection="1">
      <alignment horizontal="right" wrapText="1"/>
      <protection locked="0"/>
    </xf>
    <xf numFmtId="1" fontId="20" fillId="0" borderId="1" xfId="0" applyNumberFormat="1" applyFont="1" applyFill="1" applyBorder="1" applyAlignment="1" applyProtection="1">
      <alignment horizontal="right" wrapText="1"/>
      <protection locked="0"/>
    </xf>
    <xf numFmtId="1" fontId="5" fillId="0" borderId="0" xfId="0" applyNumberFormat="1" applyFont="1" applyFill="1" applyBorder="1" applyAlignment="1" applyProtection="1">
      <alignment horizontal="right"/>
      <protection locked="0"/>
    </xf>
    <xf numFmtId="1" fontId="27" fillId="0" borderId="0" xfId="0" applyNumberFormat="1" applyFont="1" applyFill="1" applyBorder="1" applyAlignment="1" applyProtection="1">
      <alignment horizontal="left"/>
      <protection locked="0"/>
    </xf>
    <xf numFmtId="3" fontId="5" fillId="0" borderId="0" xfId="0" applyNumberFormat="1" applyFont="1" applyFill="1" applyBorder="1" applyAlignment="1" applyProtection="1">
      <alignment horizontal="right"/>
      <protection locked="0"/>
    </xf>
    <xf numFmtId="3" fontId="9" fillId="0" borderId="0" xfId="0" applyNumberFormat="1" applyFont="1" applyFill="1" applyBorder="1" applyAlignment="1" applyProtection="1">
      <alignment horizontal="right" wrapText="1"/>
      <protection locked="0"/>
    </xf>
    <xf numFmtId="166" fontId="5" fillId="0" borderId="0" xfId="0" applyNumberFormat="1" applyFont="1" applyFill="1" applyBorder="1" applyAlignment="1" applyProtection="1">
      <alignment horizontal="right"/>
      <protection locked="0"/>
    </xf>
    <xf numFmtId="0" fontId="5" fillId="0" borderId="0" xfId="0" applyFont="1" applyFill="1" applyBorder="1" applyProtection="1">
      <protection locked="0"/>
    </xf>
    <xf numFmtId="1" fontId="5" fillId="5" borderId="0" xfId="0" applyNumberFormat="1" applyFont="1" applyFill="1" applyBorder="1" applyAlignment="1" applyProtection="1">
      <alignment horizontal="right"/>
      <protection locked="0"/>
    </xf>
    <xf numFmtId="1" fontId="5" fillId="2" borderId="0" xfId="0" applyNumberFormat="1" applyFont="1" applyFill="1" applyBorder="1" applyAlignment="1" applyProtection="1">
      <alignment horizontal="right"/>
      <protection locked="0"/>
    </xf>
    <xf numFmtId="3" fontId="5" fillId="2" borderId="0" xfId="0" applyNumberFormat="1" applyFont="1" applyFill="1" applyBorder="1" applyAlignment="1">
      <alignment horizontal="right"/>
    </xf>
    <xf numFmtId="166" fontId="5" fillId="2" borderId="0" xfId="0" applyNumberFormat="1" applyFont="1" applyFill="1" applyBorder="1" applyAlignment="1" applyProtection="1">
      <alignment horizontal="right"/>
      <protection locked="0"/>
    </xf>
    <xf numFmtId="165" fontId="5" fillId="0" borderId="0" xfId="0" applyNumberFormat="1" applyFont="1" applyFill="1" applyBorder="1" applyAlignment="1" applyProtection="1">
      <alignment horizontal="right"/>
      <protection locked="0"/>
    </xf>
    <xf numFmtId="49" fontId="5" fillId="0" borderId="0" xfId="0" applyNumberFormat="1" applyFont="1" applyFill="1" applyBorder="1" applyAlignment="1" applyProtection="1">
      <alignment horizontal="right"/>
      <protection locked="0"/>
    </xf>
    <xf numFmtId="0" fontId="5" fillId="0" borderId="0" xfId="0" applyFont="1" applyBorder="1" applyProtection="1">
      <protection locked="0"/>
    </xf>
    <xf numFmtId="49" fontId="20" fillId="0" borderId="0" xfId="0" applyNumberFormat="1" applyFont="1" applyFill="1" applyBorder="1" applyAlignment="1" applyProtection="1">
      <alignment horizontal="right"/>
      <protection locked="0"/>
    </xf>
    <xf numFmtId="1" fontId="14" fillId="0" borderId="0" xfId="0" quotePrefix="1" applyNumberFormat="1" applyFont="1" applyFill="1" applyBorder="1" applyAlignment="1" applyProtection="1">
      <alignment horizontal="right"/>
      <protection locked="0"/>
    </xf>
    <xf numFmtId="1" fontId="5" fillId="0" borderId="0" xfId="0" applyNumberFormat="1" applyFont="1" applyFill="1" applyBorder="1" applyAlignment="1" applyProtection="1">
      <protection locked="0"/>
    </xf>
    <xf numFmtId="3" fontId="5" fillId="0" borderId="1" xfId="0" applyNumberFormat="1" applyFont="1" applyFill="1" applyBorder="1" applyAlignment="1" applyProtection="1">
      <alignment horizontal="right"/>
      <protection locked="0"/>
    </xf>
    <xf numFmtId="1" fontId="5" fillId="0" borderId="0" xfId="0" applyNumberFormat="1" applyFont="1" applyBorder="1" applyProtection="1">
      <protection locked="0"/>
    </xf>
    <xf numFmtId="2" fontId="5" fillId="0" borderId="0" xfId="0" applyNumberFormat="1" applyFont="1" applyFill="1" applyBorder="1" applyAlignment="1" applyProtection="1">
      <alignment horizontal="right"/>
      <protection locked="0"/>
    </xf>
    <xf numFmtId="0" fontId="5" fillId="0" borderId="0" xfId="0" applyFont="1" applyFill="1" applyBorder="1" applyAlignment="1" applyProtection="1">
      <alignment horizontal="left"/>
      <protection locked="0"/>
    </xf>
    <xf numFmtId="1" fontId="22" fillId="0" borderId="2" xfId="0" applyNumberFormat="1" applyFont="1" applyFill="1" applyBorder="1" applyAlignment="1">
      <alignment horizontal="right"/>
    </xf>
    <xf numFmtId="1" fontId="20" fillId="0" borderId="2" xfId="0" applyNumberFormat="1" applyFont="1" applyFill="1" applyBorder="1" applyAlignment="1">
      <alignment horizontal="right"/>
    </xf>
    <xf numFmtId="3" fontId="5" fillId="0" borderId="0" xfId="0" applyNumberFormat="1" applyFont="1" applyAlignment="1">
      <alignment horizontal="left" wrapText="1"/>
    </xf>
    <xf numFmtId="0" fontId="5" fillId="0" borderId="0" xfId="0" applyFont="1" applyAlignment="1">
      <alignment horizontal="left" wrapText="1"/>
    </xf>
    <xf numFmtId="3" fontId="5" fillId="0" borderId="0" xfId="0" applyNumberFormat="1" applyFont="1" applyAlignment="1">
      <alignment wrapText="1"/>
    </xf>
    <xf numFmtId="0" fontId="5" fillId="0" borderId="0" xfId="0" applyFont="1" applyAlignment="1">
      <alignment wrapText="1"/>
    </xf>
    <xf numFmtId="3" fontId="5" fillId="0" borderId="0" xfId="0" applyNumberFormat="1" applyFont="1" applyFill="1" applyBorder="1"/>
    <xf numFmtId="4" fontId="5" fillId="0" borderId="0" xfId="0" applyNumberFormat="1" applyFont="1" applyFill="1" applyBorder="1" applyAlignment="1">
      <alignment horizontal="right"/>
    </xf>
    <xf numFmtId="4" fontId="5" fillId="0" borderId="0" xfId="0" applyNumberFormat="1" applyFont="1" applyFill="1" applyBorder="1"/>
    <xf numFmtId="0" fontId="5" fillId="0" borderId="0" xfId="0" applyFont="1" applyFill="1" applyBorder="1"/>
    <xf numFmtId="164" fontId="5" fillId="0" borderId="0" xfId="0" applyNumberFormat="1" applyFont="1" applyFill="1" applyBorder="1" applyAlignment="1">
      <alignment horizontal="right"/>
    </xf>
    <xf numFmtId="49" fontId="5" fillId="0" borderId="0" xfId="0" applyNumberFormat="1" applyFont="1" applyFill="1" applyBorder="1" applyAlignment="1">
      <alignment horizontal="right"/>
    </xf>
    <xf numFmtId="1" fontId="5" fillId="0" borderId="0" xfId="0" applyNumberFormat="1" applyFont="1" applyFill="1" applyBorder="1" applyAlignment="1">
      <alignment horizontal="right"/>
    </xf>
    <xf numFmtId="0" fontId="5" fillId="0" borderId="0" xfId="0" applyFont="1" applyFill="1"/>
    <xf numFmtId="9" fontId="20" fillId="0" borderId="0" xfId="0" applyNumberFormat="1" applyFont="1" applyFill="1" applyBorder="1" applyAlignment="1">
      <alignment horizontal="left"/>
    </xf>
    <xf numFmtId="0" fontId="5" fillId="0" borderId="0" xfId="0" applyFont="1" applyBorder="1"/>
    <xf numFmtId="0" fontId="5" fillId="0" borderId="0" xfId="0" applyFont="1" applyBorder="1" applyAlignment="1">
      <alignment wrapText="1"/>
    </xf>
    <xf numFmtId="0" fontId="5" fillId="0" borderId="0" xfId="0" applyFont="1" applyFill="1" applyBorder="1" applyAlignment="1">
      <alignment horizontal="center" wrapText="1"/>
    </xf>
    <xf numFmtId="1" fontId="5" fillId="0" borderId="0" xfId="0" applyNumberFormat="1" applyFont="1" applyBorder="1" applyAlignment="1">
      <alignment wrapText="1"/>
    </xf>
    <xf numFmtId="1" fontId="22" fillId="0" borderId="0" xfId="0" applyNumberFormat="1" applyFont="1" applyFill="1" applyBorder="1" applyAlignment="1" applyProtection="1">
      <alignment horizontal="center"/>
      <protection locked="0"/>
    </xf>
    <xf numFmtId="1" fontId="23" fillId="0" borderId="1" xfId="0" applyNumberFormat="1" applyFont="1" applyFill="1" applyBorder="1" applyAlignment="1" applyProtection="1">
      <alignment horizontal="right"/>
      <protection locked="0"/>
    </xf>
    <xf numFmtId="1" fontId="22" fillId="0" borderId="1" xfId="0" applyNumberFormat="1" applyFont="1" applyFill="1" applyBorder="1" applyAlignment="1" applyProtection="1">
      <alignment horizontal="center"/>
      <protection locked="0"/>
    </xf>
    <xf numFmtId="1" fontId="20" fillId="0" borderId="0" xfId="0" applyNumberFormat="1" applyFont="1" applyFill="1" applyBorder="1" applyAlignment="1" applyProtection="1">
      <protection locked="0"/>
    </xf>
    <xf numFmtId="3" fontId="34" fillId="0" borderId="0" xfId="0" applyNumberFormat="1" applyFont="1"/>
    <xf numFmtId="164" fontId="5" fillId="0" borderId="0" xfId="0" applyNumberFormat="1" applyFont="1" applyFill="1" applyBorder="1" applyAlignment="1" applyProtection="1">
      <alignment horizontal="right"/>
      <protection locked="0"/>
    </xf>
    <xf numFmtId="0" fontId="20" fillId="0" borderId="1" xfId="0" applyFont="1" applyFill="1" applyBorder="1" applyAlignment="1" applyProtection="1">
      <alignment horizontal="right" wrapText="1"/>
      <protection locked="0"/>
    </xf>
    <xf numFmtId="0" fontId="20" fillId="0" borderId="1" xfId="0" applyFont="1" applyBorder="1" applyAlignment="1">
      <alignment horizontal="right" wrapText="1"/>
    </xf>
    <xf numFmtId="164" fontId="23" fillId="0" borderId="0" xfId="0" applyNumberFormat="1" applyFont="1" applyFill="1" applyBorder="1" applyAlignment="1" applyProtection="1">
      <alignment horizontal="right"/>
      <protection locked="0"/>
    </xf>
    <xf numFmtId="1" fontId="20" fillId="0" borderId="2" xfId="4" applyNumberFormat="1" applyFont="1" applyFill="1" applyBorder="1" applyAlignment="1">
      <alignment horizontal="right"/>
    </xf>
    <xf numFmtId="0" fontId="30" fillId="0" borderId="0" xfId="0" applyFont="1" applyFill="1" applyBorder="1" applyAlignment="1">
      <alignment vertical="top" wrapText="1"/>
    </xf>
    <xf numFmtId="164" fontId="23" fillId="0" borderId="0" xfId="0" applyNumberFormat="1" applyFont="1" applyFill="1" applyBorder="1"/>
    <xf numFmtId="3" fontId="22" fillId="0" borderId="0" xfId="0" applyNumberFormat="1" applyFont="1" applyFill="1" applyBorder="1" applyAlignment="1" applyProtection="1">
      <alignment wrapText="1"/>
      <protection locked="0"/>
    </xf>
    <xf numFmtId="3" fontId="20" fillId="0" borderId="1" xfId="0" applyNumberFormat="1" applyFont="1" applyFill="1" applyBorder="1" applyAlignment="1" applyProtection="1">
      <alignment wrapText="1"/>
      <protection locked="0"/>
    </xf>
    <xf numFmtId="3" fontId="20" fillId="0" borderId="3" xfId="0" applyNumberFormat="1" applyFont="1" applyFill="1" applyBorder="1" applyAlignment="1" applyProtection="1">
      <alignment wrapText="1"/>
      <protection locked="0"/>
    </xf>
    <xf numFmtId="3" fontId="23" fillId="0" borderId="3" xfId="0" applyNumberFormat="1" applyFont="1" applyFill="1" applyBorder="1" applyAlignment="1" applyProtection="1">
      <alignment horizontal="right"/>
      <protection locked="0"/>
    </xf>
    <xf numFmtId="3" fontId="22" fillId="0" borderId="3" xfId="0" applyNumberFormat="1" applyFont="1" applyFill="1" applyBorder="1" applyAlignment="1" applyProtection="1">
      <alignment horizontal="right"/>
      <protection locked="0"/>
    </xf>
    <xf numFmtId="0" fontId="27" fillId="0" borderId="0" xfId="0" applyFont="1" applyFill="1" applyAlignment="1">
      <alignment wrapText="1"/>
    </xf>
    <xf numFmtId="0" fontId="5" fillId="0" borderId="0" xfId="0" applyFont="1"/>
    <xf numFmtId="3" fontId="22" fillId="0" borderId="0" xfId="0" applyNumberFormat="1" applyFont="1" applyFill="1" applyBorder="1" applyAlignment="1" applyProtection="1">
      <alignment horizontal="right"/>
    </xf>
    <xf numFmtId="0" fontId="20" fillId="0" borderId="1" xfId="0" applyNumberFormat="1" applyFont="1" applyFill="1" applyBorder="1"/>
    <xf numFmtId="0" fontId="5" fillId="0" borderId="0" xfId="0" applyFont="1" applyAlignment="1">
      <alignment wrapText="1"/>
    </xf>
    <xf numFmtId="0" fontId="12" fillId="0" borderId="0" xfId="0" applyFont="1" applyFill="1" applyBorder="1" applyAlignment="1">
      <alignment wrapText="1"/>
    </xf>
    <xf numFmtId="3" fontId="22" fillId="0" borderId="0" xfId="0" applyNumberFormat="1" applyFont="1" applyFill="1" applyBorder="1" applyAlignment="1">
      <alignment horizontal="right" wrapText="1"/>
    </xf>
    <xf numFmtId="3" fontId="20" fillId="0" borderId="0" xfId="0" applyNumberFormat="1" applyFont="1" applyFill="1" applyBorder="1" applyAlignment="1">
      <alignment horizontal="right" wrapText="1"/>
    </xf>
    <xf numFmtId="164" fontId="20" fillId="0" borderId="0" xfId="0" applyNumberFormat="1" applyFont="1" applyFill="1" applyBorder="1" applyAlignment="1" applyProtection="1">
      <alignment horizontal="right"/>
      <protection locked="0"/>
    </xf>
    <xf numFmtId="0" fontId="5" fillId="0" borderId="0" xfId="0" applyFont="1" applyAlignment="1">
      <alignment wrapText="1"/>
    </xf>
    <xf numFmtId="49" fontId="20" fillId="0" borderId="2" xfId="0" applyNumberFormat="1" applyFont="1" applyFill="1" applyBorder="1" applyAlignment="1">
      <alignment horizontal="right" wrapText="1"/>
    </xf>
    <xf numFmtId="49" fontId="22" fillId="0" borderId="2" xfId="0" applyNumberFormat="1" applyFont="1" applyFill="1" applyBorder="1" applyAlignment="1">
      <alignment horizontal="right" wrapText="1"/>
    </xf>
    <xf numFmtId="3" fontId="22" fillId="0" borderId="1" xfId="0" applyNumberFormat="1" applyFont="1" applyFill="1" applyBorder="1" applyAlignment="1" applyProtection="1">
      <alignment horizontal="right"/>
    </xf>
    <xf numFmtId="164" fontId="22" fillId="0" borderId="0" xfId="0" applyNumberFormat="1" applyFont="1" applyFill="1" applyBorder="1" applyAlignment="1" applyProtection="1">
      <alignment horizontal="right"/>
    </xf>
    <xf numFmtId="3" fontId="5" fillId="3" borderId="0" xfId="0" applyNumberFormat="1" applyFont="1" applyFill="1" applyBorder="1" applyAlignment="1" applyProtection="1">
      <alignment horizontal="right"/>
      <protection locked="0"/>
    </xf>
    <xf numFmtId="3" fontId="20" fillId="0" borderId="1" xfId="0" applyNumberFormat="1" applyFont="1" applyFill="1" applyBorder="1" applyAlignment="1">
      <alignment horizontal="right"/>
    </xf>
    <xf numFmtId="3" fontId="20" fillId="4" borderId="0" xfId="0" applyNumberFormat="1" applyFont="1" applyFill="1" applyBorder="1" applyAlignment="1" applyProtection="1">
      <alignment horizontal="right"/>
      <protection locked="0"/>
    </xf>
    <xf numFmtId="3" fontId="21" fillId="0" borderId="0" xfId="0" applyNumberFormat="1" applyFont="1" applyFill="1" applyBorder="1" applyAlignment="1" applyProtection="1">
      <alignment horizontal="right"/>
    </xf>
    <xf numFmtId="3" fontId="39" fillId="0" borderId="0" xfId="0" applyNumberFormat="1" applyFont="1" applyFill="1" applyBorder="1" applyAlignment="1" applyProtection="1">
      <alignment horizontal="right"/>
      <protection locked="0"/>
    </xf>
    <xf numFmtId="1" fontId="37" fillId="0" borderId="0" xfId="0" applyNumberFormat="1" applyFont="1" applyFill="1" applyBorder="1" applyAlignment="1" applyProtection="1">
      <alignment horizontal="right"/>
      <protection locked="0"/>
    </xf>
    <xf numFmtId="1" fontId="38" fillId="0" borderId="0" xfId="0" applyNumberFormat="1" applyFont="1" applyFill="1" applyBorder="1" applyAlignment="1" applyProtection="1">
      <alignment horizontal="right"/>
      <protection locked="0"/>
    </xf>
    <xf numFmtId="1" fontId="37" fillId="0" borderId="0" xfId="0" applyNumberFormat="1" applyFont="1" applyFill="1" applyBorder="1" applyAlignment="1" applyProtection="1">
      <alignment horizontal="right" wrapText="1"/>
      <protection locked="0"/>
    </xf>
    <xf numFmtId="1" fontId="37" fillId="0" borderId="1" xfId="0" applyNumberFormat="1" applyFont="1" applyFill="1" applyBorder="1" applyAlignment="1" applyProtection="1">
      <alignment horizontal="right"/>
      <protection locked="0"/>
    </xf>
    <xf numFmtId="1" fontId="38" fillId="0" borderId="0" xfId="0" applyNumberFormat="1" applyFont="1" applyFill="1" applyBorder="1" applyAlignment="1" applyProtection="1">
      <alignment horizontal="right" wrapText="1"/>
      <protection locked="0"/>
    </xf>
    <xf numFmtId="1" fontId="38" fillId="0" borderId="1" xfId="0" applyNumberFormat="1" applyFont="1" applyFill="1" applyBorder="1" applyAlignment="1" applyProtection="1">
      <alignment horizontal="right"/>
      <protection locked="0"/>
    </xf>
    <xf numFmtId="3" fontId="41" fillId="0" borderId="0" xfId="0" applyNumberFormat="1" applyFont="1" applyFill="1" applyBorder="1" applyAlignment="1" applyProtection="1">
      <alignment horizontal="right"/>
      <protection locked="0"/>
    </xf>
    <xf numFmtId="3" fontId="39" fillId="2" borderId="0" xfId="0" applyNumberFormat="1" applyFont="1" applyFill="1" applyBorder="1" applyAlignment="1">
      <alignment horizontal="right"/>
    </xf>
    <xf numFmtId="3" fontId="39" fillId="2" borderId="1" xfId="0" applyNumberFormat="1" applyFont="1" applyFill="1" applyBorder="1" applyAlignment="1">
      <alignment horizontal="right"/>
    </xf>
    <xf numFmtId="3" fontId="39" fillId="2" borderId="0" xfId="0" applyNumberFormat="1" applyFont="1" applyFill="1" applyBorder="1" applyAlignment="1" applyProtection="1">
      <alignment horizontal="right"/>
      <protection locked="0"/>
    </xf>
    <xf numFmtId="4" fontId="39" fillId="2" borderId="0" xfId="0" applyNumberFormat="1" applyFont="1" applyFill="1" applyBorder="1" applyAlignment="1" applyProtection="1">
      <alignment horizontal="right"/>
      <protection locked="0"/>
    </xf>
    <xf numFmtId="0" fontId="41" fillId="2" borderId="0" xfId="0" applyFont="1" applyFill="1" applyBorder="1" applyAlignment="1" applyProtection="1">
      <protection locked="0"/>
    </xf>
    <xf numFmtId="3" fontId="39" fillId="6" borderId="0" xfId="0" applyNumberFormat="1" applyFont="1" applyFill="1" applyBorder="1" applyAlignment="1">
      <alignment horizontal="right"/>
    </xf>
    <xf numFmtId="3" fontId="5" fillId="7" borderId="0" xfId="0" applyNumberFormat="1" applyFont="1" applyFill="1" applyBorder="1" applyAlignment="1" applyProtection="1">
      <alignment horizontal="right"/>
      <protection locked="0"/>
    </xf>
    <xf numFmtId="3" fontId="5" fillId="7" borderId="0" xfId="0" applyNumberFormat="1" applyFont="1" applyFill="1" applyBorder="1" applyAlignment="1">
      <alignment horizontal="right"/>
    </xf>
    <xf numFmtId="3" fontId="5" fillId="7" borderId="1" xfId="0" applyNumberFormat="1" applyFont="1" applyFill="1" applyBorder="1" applyAlignment="1" applyProtection="1">
      <alignment horizontal="right"/>
      <protection locked="0"/>
    </xf>
    <xf numFmtId="3" fontId="5" fillId="7" borderId="1" xfId="0" applyNumberFormat="1" applyFont="1" applyFill="1" applyBorder="1" applyAlignment="1">
      <alignment horizontal="right"/>
    </xf>
    <xf numFmtId="0" fontId="7" fillId="7" borderId="0" xfId="0" applyFont="1" applyFill="1" applyBorder="1" applyAlignment="1" applyProtection="1">
      <protection locked="0"/>
    </xf>
    <xf numFmtId="166" fontId="5" fillId="7" borderId="0" xfId="0" applyNumberFormat="1" applyFont="1" applyFill="1" applyBorder="1" applyAlignment="1" applyProtection="1">
      <alignment horizontal="right"/>
      <protection locked="0"/>
    </xf>
    <xf numFmtId="1" fontId="7" fillId="0" borderId="0" xfId="0" applyNumberFormat="1" applyFont="1" applyFill="1" applyBorder="1" applyAlignment="1" applyProtection="1">
      <alignment horizontal="right"/>
      <protection locked="0"/>
    </xf>
    <xf numFmtId="1" fontId="7" fillId="4" borderId="0" xfId="0" applyNumberFormat="1" applyFont="1" applyFill="1" applyBorder="1" applyAlignment="1" applyProtection="1">
      <alignment horizontal="right"/>
      <protection locked="0"/>
    </xf>
    <xf numFmtId="3" fontId="41" fillId="2" borderId="0" xfId="0" applyNumberFormat="1" applyFont="1" applyFill="1" applyBorder="1" applyAlignment="1" applyProtection="1">
      <alignment horizontal="right"/>
      <protection locked="0"/>
    </xf>
    <xf numFmtId="3" fontId="22" fillId="0" borderId="0" xfId="0" applyNumberFormat="1" applyFont="1" applyFill="1" applyBorder="1" applyAlignment="1"/>
    <xf numFmtId="3" fontId="22" fillId="0" borderId="1" xfId="0" applyNumberFormat="1" applyFont="1" applyFill="1" applyBorder="1" applyAlignment="1">
      <alignment wrapText="1"/>
    </xf>
    <xf numFmtId="3" fontId="20" fillId="0" borderId="1" xfId="0" applyNumberFormat="1" applyFont="1" applyFill="1" applyBorder="1" applyAlignment="1">
      <alignment wrapText="1"/>
    </xf>
    <xf numFmtId="0" fontId="22" fillId="4" borderId="0" xfId="0" applyFont="1" applyFill="1" applyBorder="1" applyAlignment="1" applyProtection="1">
      <alignment horizontal="right"/>
      <protection locked="0"/>
    </xf>
    <xf numFmtId="1" fontId="22" fillId="4" borderId="0" xfId="0" applyNumberFormat="1" applyFont="1" applyFill="1" applyBorder="1" applyAlignment="1" applyProtection="1">
      <alignment horizontal="center"/>
      <protection locked="0"/>
    </xf>
    <xf numFmtId="1" fontId="20" fillId="4" borderId="0" xfId="0" applyNumberFormat="1" applyFont="1" applyFill="1" applyBorder="1" applyAlignment="1" applyProtection="1">
      <alignment horizontal="right"/>
      <protection locked="0"/>
    </xf>
    <xf numFmtId="3" fontId="23" fillId="4" borderId="0" xfId="0" applyNumberFormat="1" applyFont="1" applyFill="1" applyBorder="1" applyAlignment="1" applyProtection="1">
      <alignment horizontal="right"/>
      <protection locked="0"/>
    </xf>
    <xf numFmtId="0" fontId="27" fillId="4" borderId="0" xfId="0" applyFont="1" applyFill="1" applyAlignment="1" applyProtection="1">
      <alignment wrapText="1"/>
      <protection locked="0"/>
    </xf>
    <xf numFmtId="0" fontId="28" fillId="4" borderId="0" xfId="0" applyFont="1" applyFill="1" applyBorder="1" applyProtection="1">
      <protection locked="0"/>
    </xf>
    <xf numFmtId="1" fontId="27" fillId="4" borderId="0" xfId="0" applyNumberFormat="1" applyFont="1" applyFill="1" applyBorder="1" applyAlignment="1" applyProtection="1">
      <alignment horizontal="left"/>
      <protection locked="0"/>
    </xf>
    <xf numFmtId="0" fontId="20" fillId="4" borderId="0" xfId="0" applyFont="1" applyFill="1" applyBorder="1" applyAlignment="1" applyProtection="1">
      <alignment horizontal="left"/>
      <protection locked="0"/>
    </xf>
    <xf numFmtId="3" fontId="20" fillId="4" borderId="0" xfId="0" applyNumberFormat="1" applyFont="1" applyFill="1" applyBorder="1" applyAlignment="1" applyProtection="1">
      <protection locked="0"/>
    </xf>
    <xf numFmtId="0" fontId="5" fillId="4" borderId="0" xfId="0" applyFont="1" applyFill="1" applyBorder="1" applyProtection="1">
      <protection locked="0"/>
    </xf>
    <xf numFmtId="0" fontId="27" fillId="0" borderId="0" xfId="0" applyFont="1" applyFill="1" applyBorder="1" applyAlignment="1">
      <alignment horizontal="left" wrapText="1"/>
    </xf>
    <xf numFmtId="0" fontId="11" fillId="0" borderId="0" xfId="0" applyFont="1" applyFill="1"/>
    <xf numFmtId="0" fontId="7" fillId="0" borderId="0" xfId="0" quotePrefix="1" applyFont="1" applyFill="1"/>
    <xf numFmtId="0" fontId="20" fillId="0" borderId="0" xfId="0" applyFont="1" applyFill="1" applyAlignment="1">
      <alignment vertical="top"/>
    </xf>
    <xf numFmtId="0" fontId="5" fillId="0" borderId="0" xfId="0" applyFont="1" applyFill="1" applyAlignment="1">
      <alignment vertical="top"/>
    </xf>
    <xf numFmtId="0" fontId="33" fillId="0" borderId="0" xfId="0" applyFont="1" applyFill="1"/>
    <xf numFmtId="0" fontId="22" fillId="0" borderId="0" xfId="0" applyFont="1" applyFill="1" applyAlignment="1">
      <alignment vertical="top"/>
    </xf>
    <xf numFmtId="0" fontId="27" fillId="0" borderId="0" xfId="0" applyFont="1" applyFill="1"/>
    <xf numFmtId="1" fontId="20" fillId="4" borderId="0" xfId="4" applyNumberFormat="1" applyFont="1" applyFill="1" applyBorder="1" applyAlignment="1" applyProtection="1">
      <alignment horizontal="right"/>
      <protection locked="0"/>
    </xf>
    <xf numFmtId="3" fontId="23" fillId="4" borderId="1" xfId="0" applyNumberFormat="1" applyFont="1" applyFill="1" applyBorder="1" applyAlignment="1" applyProtection="1">
      <alignment horizontal="right"/>
      <protection locked="0"/>
    </xf>
    <xf numFmtId="3" fontId="20" fillId="4" borderId="2" xfId="0" applyNumberFormat="1" applyFont="1" applyFill="1" applyBorder="1" applyAlignment="1" applyProtection="1">
      <alignment horizontal="right"/>
      <protection locked="0"/>
    </xf>
    <xf numFmtId="0" fontId="11" fillId="4" borderId="0" xfId="0" applyFont="1" applyFill="1" applyBorder="1" applyAlignment="1" applyProtection="1">
      <alignment horizontal="left"/>
      <protection locked="0"/>
    </xf>
    <xf numFmtId="0" fontId="21" fillId="4" borderId="0" xfId="0" applyFont="1" applyFill="1" applyBorder="1" applyAlignment="1" applyProtection="1">
      <alignment horizontal="right"/>
      <protection locked="0"/>
    </xf>
    <xf numFmtId="0" fontId="11" fillId="4" borderId="0" xfId="0" applyFont="1" applyFill="1" applyBorder="1" applyAlignment="1">
      <alignment horizontal="left"/>
    </xf>
    <xf numFmtId="0" fontId="21" fillId="4" borderId="0" xfId="0" applyFont="1" applyFill="1" applyBorder="1" applyAlignment="1">
      <alignment horizontal="right"/>
    </xf>
    <xf numFmtId="0" fontId="22" fillId="4" borderId="0" xfId="0" applyFont="1" applyFill="1" applyBorder="1" applyAlignment="1">
      <alignment horizontal="right"/>
    </xf>
    <xf numFmtId="0" fontId="11" fillId="4" borderId="0" xfId="0" applyFont="1" applyFill="1" applyBorder="1"/>
    <xf numFmtId="0" fontId="23" fillId="4" borderId="0" xfId="0" applyFont="1" applyFill="1" applyBorder="1" applyAlignment="1">
      <alignment horizontal="left"/>
    </xf>
    <xf numFmtId="0" fontId="23" fillId="4" borderId="0" xfId="0" applyFont="1" applyFill="1" applyBorder="1"/>
    <xf numFmtId="0" fontId="20" fillId="4" borderId="0" xfId="0" applyFont="1" applyFill="1" applyBorder="1"/>
    <xf numFmtId="0" fontId="22" fillId="4" borderId="0" xfId="0" applyFont="1" applyFill="1" applyBorder="1"/>
    <xf numFmtId="0" fontId="20" fillId="4" borderId="0" xfId="0" applyFont="1" applyFill="1" applyBorder="1" applyAlignment="1">
      <alignment horizontal="left"/>
    </xf>
    <xf numFmtId="0" fontId="11" fillId="4" borderId="0" xfId="0" applyFont="1" applyFill="1" applyBorder="1" applyAlignment="1"/>
    <xf numFmtId="0" fontId="20" fillId="4" borderId="0" xfId="0" applyFont="1" applyFill="1" applyBorder="1" applyAlignment="1"/>
    <xf numFmtId="0" fontId="2" fillId="0" borderId="0" xfId="13"/>
    <xf numFmtId="0" fontId="1" fillId="0" borderId="0" xfId="13" applyFont="1"/>
    <xf numFmtId="0" fontId="42" fillId="0" borderId="0" xfId="13" applyFont="1"/>
    <xf numFmtId="0" fontId="42" fillId="8" borderId="4" xfId="13" applyFont="1" applyFill="1" applyBorder="1"/>
    <xf numFmtId="0" fontId="42" fillId="8" borderId="5" xfId="13" applyFont="1" applyFill="1" applyBorder="1"/>
    <xf numFmtId="0" fontId="42" fillId="8" borderId="6" xfId="13" applyFont="1" applyFill="1" applyBorder="1"/>
    <xf numFmtId="0" fontId="42" fillId="8" borderId="7" xfId="13" applyFont="1" applyFill="1" applyBorder="1"/>
    <xf numFmtId="0" fontId="42" fillId="8" borderId="0" xfId="13" applyFont="1" applyFill="1" applyBorder="1"/>
    <xf numFmtId="0" fontId="42" fillId="8" borderId="8" xfId="13" applyFont="1" applyFill="1" applyBorder="1"/>
    <xf numFmtId="0" fontId="42" fillId="8" borderId="9" xfId="13" applyFont="1" applyFill="1" applyBorder="1"/>
    <xf numFmtId="0" fontId="42" fillId="8" borderId="10" xfId="13" applyFont="1" applyFill="1" applyBorder="1"/>
    <xf numFmtId="0" fontId="42" fillId="8" borderId="11" xfId="13" applyFont="1" applyFill="1" applyBorder="1"/>
    <xf numFmtId="3" fontId="5" fillId="3" borderId="2" xfId="0" applyNumberFormat="1" applyFont="1" applyFill="1" applyBorder="1" applyAlignment="1" applyProtection="1">
      <alignment horizontal="right"/>
      <protection locked="0"/>
    </xf>
    <xf numFmtId="166" fontId="5" fillId="3" borderId="0" xfId="0" applyNumberFormat="1" applyFont="1" applyFill="1" applyBorder="1" applyAlignment="1" applyProtection="1">
      <alignment horizontal="right"/>
      <protection locked="0"/>
    </xf>
    <xf numFmtId="3" fontId="39" fillId="3" borderId="0" xfId="0" applyNumberFormat="1" applyFont="1" applyFill="1" applyBorder="1" applyAlignment="1">
      <alignment horizontal="right"/>
    </xf>
    <xf numFmtId="165" fontId="39" fillId="3" borderId="0" xfId="4" applyNumberFormat="1" applyFont="1" applyFill="1" applyBorder="1" applyAlignment="1">
      <alignment horizontal="right"/>
    </xf>
    <xf numFmtId="0" fontId="29" fillId="0" borderId="0" xfId="0" applyFont="1" applyFill="1" applyBorder="1" applyProtection="1">
      <protection locked="0"/>
    </xf>
    <xf numFmtId="168" fontId="22" fillId="3" borderId="0" xfId="0" applyNumberFormat="1" applyFont="1" applyFill="1" applyBorder="1" applyProtection="1">
      <protection locked="0"/>
    </xf>
    <xf numFmtId="0" fontId="27" fillId="0" borderId="0" xfId="0" applyFont="1" applyFill="1"/>
    <xf numFmtId="0" fontId="27" fillId="0" borderId="0" xfId="0" applyFont="1" applyFill="1" applyBorder="1" applyAlignment="1">
      <alignment horizontal="left"/>
    </xf>
    <xf numFmtId="0" fontId="27" fillId="0" borderId="0" xfId="0" applyFont="1" applyFill="1" applyAlignment="1">
      <alignment vertical="top"/>
    </xf>
    <xf numFmtId="3" fontId="33" fillId="3" borderId="0" xfId="0" applyNumberFormat="1" applyFont="1" applyFill="1" applyBorder="1" applyAlignment="1">
      <alignment horizontal="right"/>
    </xf>
    <xf numFmtId="1" fontId="22" fillId="0" borderId="1" xfId="4" applyNumberFormat="1" applyFont="1" applyFill="1" applyBorder="1" applyAlignment="1" applyProtection="1">
      <alignment horizontal="right"/>
      <protection locked="0"/>
    </xf>
    <xf numFmtId="164" fontId="22" fillId="0" borderId="0" xfId="0" applyNumberFormat="1" applyFont="1" applyFill="1" applyBorder="1" applyAlignment="1" applyProtection="1">
      <alignment horizontal="right"/>
      <protection locked="0"/>
    </xf>
    <xf numFmtId="0" fontId="20" fillId="4" borderId="0" xfId="0" applyFont="1" applyFill="1" applyBorder="1" applyAlignment="1" applyProtection="1">
      <alignment horizontal="right"/>
      <protection locked="0"/>
    </xf>
    <xf numFmtId="1" fontId="20" fillId="0" borderId="0" xfId="4" applyNumberFormat="1" applyFont="1" applyFill="1" applyBorder="1" applyAlignment="1">
      <alignment horizontal="right" wrapText="1"/>
    </xf>
    <xf numFmtId="3" fontId="20" fillId="0" borderId="1" xfId="0" applyNumberFormat="1" applyFont="1" applyFill="1" applyBorder="1" applyProtection="1">
      <protection locked="0"/>
    </xf>
    <xf numFmtId="0" fontId="30" fillId="0" borderId="0" xfId="0" applyFont="1" applyFill="1" applyBorder="1" applyAlignment="1" applyProtection="1">
      <alignment vertical="top"/>
      <protection locked="0"/>
    </xf>
    <xf numFmtId="1" fontId="20" fillId="0" borderId="0" xfId="0" applyNumberFormat="1" applyFont="1" applyFill="1" applyBorder="1" applyAlignment="1" applyProtection="1">
      <alignment horizontal="right" wrapText="1"/>
      <protection locked="0"/>
    </xf>
    <xf numFmtId="4" fontId="5" fillId="0" borderId="0" xfId="0" applyNumberFormat="1" applyFont="1" applyFill="1" applyBorder="1" applyAlignment="1" applyProtection="1">
      <alignment horizontal="right"/>
      <protection locked="0"/>
    </xf>
    <xf numFmtId="0" fontId="34" fillId="0" borderId="0" xfId="0" applyFont="1" applyFill="1" applyBorder="1" applyAlignment="1">
      <alignment horizontal="left"/>
    </xf>
    <xf numFmtId="1" fontId="21" fillId="0" borderId="0" xfId="0" applyNumberFormat="1" applyFont="1" applyFill="1" applyBorder="1" applyAlignment="1">
      <alignment horizontal="left"/>
    </xf>
    <xf numFmtId="3" fontId="28" fillId="0" borderId="0" xfId="0" applyNumberFormat="1" applyFont="1" applyFill="1" applyBorder="1" applyAlignment="1">
      <alignment horizontal="left"/>
    </xf>
    <xf numFmtId="3" fontId="20" fillId="0" borderId="0" xfId="4" applyNumberFormat="1" applyFont="1" applyFill="1" applyBorder="1" applyAlignment="1">
      <alignment horizontal="right"/>
    </xf>
    <xf numFmtId="3" fontId="33" fillId="2" borderId="0" xfId="0" applyNumberFormat="1" applyFont="1" applyFill="1" applyBorder="1" applyAlignment="1">
      <alignment horizontal="right"/>
    </xf>
    <xf numFmtId="0" fontId="20" fillId="0" borderId="0" xfId="0" applyNumberFormat="1" applyFont="1" applyFill="1" applyBorder="1"/>
    <xf numFmtId="49" fontId="8" fillId="2" borderId="0" xfId="0" applyNumberFormat="1" applyFont="1" applyFill="1" applyBorder="1" applyAlignment="1" applyProtection="1">
      <alignment horizontal="right" wrapText="1"/>
      <protection locked="0"/>
    </xf>
    <xf numFmtId="0" fontId="49" fillId="0" borderId="0" xfId="15" applyFont="1"/>
    <xf numFmtId="0" fontId="49" fillId="0" borderId="0" xfId="15" applyFont="1" applyBorder="1"/>
    <xf numFmtId="0" fontId="50" fillId="0" borderId="0" xfId="15" applyFont="1" applyBorder="1"/>
    <xf numFmtId="0" fontId="50" fillId="0" borderId="0" xfId="15" applyFont="1"/>
    <xf numFmtId="0" fontId="50" fillId="0" borderId="1" xfId="15" applyFont="1" applyBorder="1"/>
    <xf numFmtId="0" fontId="49" fillId="0" borderId="1" xfId="15" applyFont="1" applyBorder="1"/>
    <xf numFmtId="0" fontId="49" fillId="0" borderId="1" xfId="15" quotePrefix="1" applyFont="1" applyBorder="1"/>
    <xf numFmtId="3" fontId="51" fillId="0" borderId="0" xfId="15" applyNumberFormat="1" applyFont="1"/>
    <xf numFmtId="3" fontId="51" fillId="0" borderId="1" xfId="15" applyNumberFormat="1" applyFont="1" applyBorder="1"/>
    <xf numFmtId="0" fontId="51" fillId="0" borderId="1" xfId="15" applyFont="1" applyBorder="1"/>
    <xf numFmtId="0" fontId="51" fillId="0" borderId="0" xfId="15" applyFont="1" applyBorder="1" applyAlignment="1">
      <alignment horizontal="right"/>
    </xf>
    <xf numFmtId="0" fontId="51" fillId="0" borderId="0" xfId="15" applyFont="1" applyAlignment="1">
      <alignment horizontal="right"/>
    </xf>
    <xf numFmtId="0" fontId="51" fillId="0" borderId="1" xfId="15" applyFont="1" applyBorder="1" applyAlignment="1">
      <alignment horizontal="right"/>
    </xf>
    <xf numFmtId="3" fontId="51" fillId="0" borderId="0" xfId="15" applyNumberFormat="1" applyFont="1" applyAlignment="1">
      <alignment horizontal="right"/>
    </xf>
    <xf numFmtId="3" fontId="51" fillId="0" borderId="1" xfId="15" applyNumberFormat="1" applyFont="1" applyBorder="1" applyAlignment="1">
      <alignment horizontal="right"/>
    </xf>
    <xf numFmtId="0" fontId="49" fillId="0" borderId="0" xfId="15" applyFont="1" applyFill="1" applyBorder="1"/>
    <xf numFmtId="0" fontId="50" fillId="0" borderId="0" xfId="15" applyFont="1" applyBorder="1" applyAlignment="1">
      <alignment horizontal="right"/>
    </xf>
    <xf numFmtId="0" fontId="49" fillId="0" borderId="0" xfId="15" applyFont="1" applyBorder="1" applyAlignment="1">
      <alignment horizontal="right"/>
    </xf>
    <xf numFmtId="0" fontId="49" fillId="0" borderId="0" xfId="15" applyFont="1" applyAlignment="1">
      <alignment horizontal="right"/>
    </xf>
    <xf numFmtId="3" fontId="50" fillId="0" borderId="0" xfId="15" applyNumberFormat="1" applyFont="1" applyAlignment="1">
      <alignment horizontal="right"/>
    </xf>
    <xf numFmtId="3" fontId="49" fillId="0" borderId="0" xfId="15" applyNumberFormat="1" applyFont="1" applyAlignment="1">
      <alignment horizontal="right"/>
    </xf>
    <xf numFmtId="3" fontId="50" fillId="0" borderId="1" xfId="15" applyNumberFormat="1" applyFont="1" applyBorder="1" applyAlignment="1">
      <alignment horizontal="right"/>
    </xf>
    <xf numFmtId="3" fontId="49" fillId="0" borderId="1" xfId="15" applyNumberFormat="1" applyFont="1" applyBorder="1" applyAlignment="1">
      <alignment horizontal="right"/>
    </xf>
    <xf numFmtId="0" fontId="50" fillId="0" borderId="0" xfId="15" applyFont="1" applyAlignment="1">
      <alignment horizontal="right"/>
    </xf>
    <xf numFmtId="0" fontId="50" fillId="0" borderId="1" xfId="15" applyFont="1" applyBorder="1" applyAlignment="1">
      <alignment horizontal="right"/>
    </xf>
    <xf numFmtId="0" fontId="49" fillId="0" borderId="1" xfId="15" applyFont="1" applyBorder="1" applyAlignment="1">
      <alignment horizontal="right"/>
    </xf>
    <xf numFmtId="0" fontId="49" fillId="0" borderId="3" xfId="15" applyFont="1" applyBorder="1"/>
    <xf numFmtId="0" fontId="48" fillId="0" borderId="1" xfId="15" applyFont="1" applyFill="1" applyBorder="1"/>
    <xf numFmtId="164" fontId="20" fillId="0" borderId="0" xfId="4" applyNumberFormat="1" applyFont="1" applyFill="1" applyBorder="1" applyAlignment="1">
      <alignment horizontal="right"/>
    </xf>
    <xf numFmtId="0" fontId="11" fillId="0" borderId="0" xfId="0" applyFont="1" applyAlignment="1">
      <alignment vertical="center"/>
    </xf>
    <xf numFmtId="0" fontId="46" fillId="0" borderId="0" xfId="15" applyFont="1" applyAlignment="1">
      <alignment horizontal="left"/>
    </xf>
    <xf numFmtId="0" fontId="0" fillId="0" borderId="0" xfId="0" applyFill="1" applyBorder="1"/>
    <xf numFmtId="3" fontId="46" fillId="0" borderId="0" xfId="15" applyNumberFormat="1" applyFont="1" applyFill="1" applyAlignment="1">
      <alignment horizontal="right"/>
    </xf>
    <xf numFmtId="0" fontId="5" fillId="0" borderId="0" xfId="0" applyFont="1" applyAlignment="1">
      <alignment wrapText="1"/>
    </xf>
    <xf numFmtId="0" fontId="20" fillId="0" borderId="0" xfId="15" applyFont="1" applyFill="1" applyAlignment="1">
      <alignment horizontal="right"/>
    </xf>
    <xf numFmtId="3" fontId="20" fillId="0" borderId="0" xfId="15" applyNumberFormat="1" applyFont="1" applyFill="1" applyAlignment="1">
      <alignment horizontal="right"/>
    </xf>
    <xf numFmtId="3" fontId="20" fillId="0" borderId="1" xfId="15" applyNumberFormat="1" applyFont="1" applyFill="1" applyBorder="1" applyAlignment="1">
      <alignment horizontal="right"/>
    </xf>
    <xf numFmtId="3" fontId="10" fillId="0" borderId="0" xfId="0" applyNumberFormat="1" applyFont="1" applyFill="1" applyBorder="1" applyAlignment="1">
      <alignment horizontal="left"/>
    </xf>
    <xf numFmtId="3" fontId="10" fillId="0" borderId="0" xfId="0" applyNumberFormat="1" applyFont="1" applyFill="1" applyBorder="1" applyAlignment="1">
      <alignment horizontal="left" wrapText="1"/>
    </xf>
    <xf numFmtId="0" fontId="20" fillId="0" borderId="0" xfId="15" applyFont="1"/>
    <xf numFmtId="0" fontId="20" fillId="0" borderId="0" xfId="15" quotePrefix="1" applyFont="1"/>
    <xf numFmtId="0" fontId="5" fillId="0" borderId="0" xfId="0" applyFont="1" applyAlignment="1">
      <alignment wrapText="1"/>
    </xf>
    <xf numFmtId="0" fontId="30" fillId="0" borderId="0" xfId="0" applyFont="1" applyFill="1" applyBorder="1" applyAlignment="1">
      <alignment wrapText="1"/>
    </xf>
    <xf numFmtId="0" fontId="27" fillId="0" borderId="0" xfId="0" applyFont="1" applyFill="1" applyBorder="1" applyAlignment="1">
      <alignment horizontal="left" wrapText="1"/>
    </xf>
    <xf numFmtId="0" fontId="48" fillId="0" borderId="0" xfId="15" applyFont="1" applyAlignment="1">
      <alignment wrapText="1"/>
    </xf>
    <xf numFmtId="3" fontId="22" fillId="0" borderId="0" xfId="15" applyNumberFormat="1" applyFont="1" applyFill="1" applyAlignment="1">
      <alignment horizontal="right"/>
    </xf>
    <xf numFmtId="0" fontId="22" fillId="0" borderId="0" xfId="15" applyFont="1" applyFill="1" applyAlignment="1">
      <alignment horizontal="right"/>
    </xf>
    <xf numFmtId="3" fontId="22" fillId="0" borderId="1" xfId="15" applyNumberFormat="1" applyFont="1" applyFill="1" applyBorder="1" applyAlignment="1">
      <alignment horizontal="right"/>
    </xf>
    <xf numFmtId="3" fontId="20" fillId="0" borderId="0" xfId="15" applyNumberFormat="1" applyFont="1" applyAlignment="1">
      <alignment horizontal="right"/>
    </xf>
    <xf numFmtId="165" fontId="22" fillId="0" borderId="0" xfId="4" applyNumberFormat="1" applyFont="1" applyFill="1" applyAlignment="1">
      <alignment horizontal="right"/>
    </xf>
    <xf numFmtId="165" fontId="20" fillId="0" borderId="0" xfId="4" applyNumberFormat="1" applyFont="1" applyFill="1" applyAlignment="1">
      <alignment horizontal="right"/>
    </xf>
    <xf numFmtId="3" fontId="23" fillId="0" borderId="0" xfId="15" applyNumberFormat="1" applyFont="1" applyFill="1" applyAlignment="1">
      <alignment horizontal="right"/>
    </xf>
    <xf numFmtId="3" fontId="51" fillId="0" borderId="0" xfId="15" applyNumberFormat="1" applyFont="1" applyBorder="1" applyAlignment="1">
      <alignment horizontal="right"/>
    </xf>
    <xf numFmtId="0" fontId="56" fillId="0" borderId="0" xfId="15" applyFont="1"/>
    <xf numFmtId="3" fontId="53" fillId="0" borderId="0" xfId="0" applyNumberFormat="1" applyFont="1" applyFill="1" applyBorder="1" applyAlignment="1">
      <alignment horizontal="left"/>
    </xf>
    <xf numFmtId="0" fontId="58" fillId="0" borderId="0" xfId="0" applyFont="1" applyAlignment="1">
      <alignment vertical="center"/>
    </xf>
    <xf numFmtId="1" fontId="20" fillId="0" borderId="1" xfId="0" applyNumberFormat="1" applyFont="1" applyFill="1" applyBorder="1" applyAlignment="1" applyProtection="1">
      <alignment horizontal="left" wrapText="1"/>
      <protection locked="0"/>
    </xf>
    <xf numFmtId="3" fontId="20" fillId="0" borderId="0" xfId="0" applyNumberFormat="1" applyFont="1" applyFill="1" applyBorder="1" applyAlignment="1" applyProtection="1">
      <alignment horizontal="right"/>
    </xf>
    <xf numFmtId="1" fontId="49" fillId="0" borderId="0" xfId="15" applyNumberFormat="1" applyFont="1" applyAlignment="1">
      <alignment horizontal="right"/>
    </xf>
    <xf numFmtId="49" fontId="20" fillId="0" borderId="1" xfId="0" applyNumberFormat="1" applyFont="1" applyFill="1" applyBorder="1" applyAlignment="1">
      <alignment horizontal="right"/>
    </xf>
    <xf numFmtId="49" fontId="22" fillId="0" borderId="1" xfId="0" applyNumberFormat="1" applyFont="1" applyFill="1" applyBorder="1" applyAlignment="1">
      <alignment horizontal="right"/>
    </xf>
    <xf numFmtId="49" fontId="49" fillId="0" borderId="1" xfId="15" applyNumberFormat="1" applyFont="1" applyBorder="1" applyAlignment="1">
      <alignment horizontal="right"/>
    </xf>
    <xf numFmtId="49" fontId="50" fillId="0" borderId="1" xfId="15" applyNumberFormat="1" applyFont="1" applyBorder="1" applyAlignment="1">
      <alignment horizontal="right"/>
    </xf>
    <xf numFmtId="1" fontId="49" fillId="0" borderId="1" xfId="15" applyNumberFormat="1" applyFont="1" applyBorder="1" applyAlignment="1">
      <alignment horizontal="right"/>
    </xf>
    <xf numFmtId="0" fontId="27" fillId="0" borderId="0" xfId="0" applyFont="1" applyFill="1"/>
    <xf numFmtId="0" fontId="59" fillId="0" borderId="0" xfId="0" applyFont="1" applyFill="1"/>
    <xf numFmtId="0" fontId="43" fillId="0" borderId="0" xfId="0" quotePrefix="1" applyFont="1" applyFill="1"/>
    <xf numFmtId="0" fontId="54" fillId="0" borderId="0" xfId="15" applyFont="1" applyAlignment="1">
      <alignment wrapText="1"/>
    </xf>
    <xf numFmtId="3" fontId="53" fillId="0" borderId="0" xfId="9" applyNumberFormat="1" applyFont="1" applyFill="1" applyBorder="1" applyAlignment="1">
      <alignment horizontal="left"/>
    </xf>
    <xf numFmtId="1" fontId="23" fillId="0" borderId="0" xfId="0" applyNumberFormat="1" applyFont="1" applyFill="1" applyBorder="1" applyAlignment="1" applyProtection="1">
      <alignment horizontal="left" wrapText="1"/>
      <protection locked="0"/>
    </xf>
    <xf numFmtId="0" fontId="23" fillId="0" borderId="0" xfId="0" applyFont="1" applyFill="1" applyBorder="1" applyAlignment="1">
      <alignment wrapText="1"/>
    </xf>
    <xf numFmtId="1" fontId="23" fillId="0" borderId="0" xfId="4" applyNumberFormat="1" applyFont="1" applyFill="1" applyBorder="1" applyAlignment="1">
      <alignment horizontal="right"/>
    </xf>
    <xf numFmtId="165" fontId="39" fillId="0" borderId="0" xfId="4" applyNumberFormat="1" applyFont="1" applyFill="1" applyBorder="1" applyAlignment="1">
      <alignment horizontal="right"/>
    </xf>
    <xf numFmtId="164" fontId="5" fillId="7" borderId="0" xfId="0" applyNumberFormat="1" applyFont="1" applyFill="1" applyBorder="1" applyAlignment="1" applyProtection="1">
      <alignment horizontal="right"/>
      <protection locked="0"/>
    </xf>
    <xf numFmtId="3" fontId="20" fillId="0" borderId="1" xfId="0" applyNumberFormat="1" applyFont="1" applyFill="1" applyBorder="1" applyAlignment="1" applyProtection="1">
      <alignment horizontal="right"/>
    </xf>
    <xf numFmtId="168" fontId="20" fillId="4" borderId="0" xfId="0" applyNumberFormat="1" applyFont="1" applyFill="1" applyBorder="1" applyAlignment="1" applyProtection="1">
      <alignment horizontal="right" wrapText="1"/>
      <protection locked="0"/>
    </xf>
    <xf numFmtId="164" fontId="5" fillId="4" borderId="0" xfId="0" applyNumberFormat="1" applyFont="1" applyFill="1" applyBorder="1" applyAlignment="1" applyProtection="1">
      <alignment horizontal="right"/>
      <protection locked="0"/>
    </xf>
    <xf numFmtId="4" fontId="5" fillId="7" borderId="0" xfId="0" applyNumberFormat="1" applyFont="1" applyFill="1" applyBorder="1" applyAlignment="1" applyProtection="1">
      <alignment horizontal="right"/>
      <protection locked="0"/>
    </xf>
    <xf numFmtId="165" fontId="7" fillId="0" borderId="0" xfId="4" applyNumberFormat="1" applyFont="1" applyFill="1" applyBorder="1" applyProtection="1">
      <protection locked="0"/>
    </xf>
    <xf numFmtId="164" fontId="33" fillId="0" borderId="0" xfId="0" applyNumberFormat="1" applyFont="1" applyFill="1" applyBorder="1" applyAlignment="1" applyProtection="1">
      <alignment horizontal="right"/>
      <protection locked="0"/>
    </xf>
    <xf numFmtId="3" fontId="33" fillId="0" borderId="0" xfId="0" applyNumberFormat="1" applyFont="1" applyFill="1" applyBorder="1" applyAlignment="1" applyProtection="1">
      <alignment horizontal="right"/>
      <protection locked="0"/>
    </xf>
    <xf numFmtId="3" fontId="34" fillId="4" borderId="0" xfId="0" applyNumberFormat="1" applyFont="1" applyFill="1" applyBorder="1" applyAlignment="1" applyProtection="1">
      <alignment horizontal="right"/>
      <protection locked="0"/>
    </xf>
    <xf numFmtId="1" fontId="34" fillId="0" borderId="0" xfId="0" applyNumberFormat="1" applyFont="1" applyFill="1" applyBorder="1" applyAlignment="1" applyProtection="1">
      <alignment horizontal="left"/>
      <protection locked="0"/>
    </xf>
    <xf numFmtId="1" fontId="22" fillId="0" borderId="2" xfId="0" applyNumberFormat="1" applyFont="1" applyFill="1" applyBorder="1" applyAlignment="1" applyProtection="1">
      <alignment horizontal="left"/>
      <protection locked="0"/>
    </xf>
    <xf numFmtId="1" fontId="20" fillId="0" borderId="0" xfId="0" applyNumberFormat="1" applyFont="1" applyFill="1"/>
    <xf numFmtId="1" fontId="20" fillId="0" borderId="0" xfId="0" applyNumberFormat="1" applyFont="1" applyFill="1" applyBorder="1" applyAlignment="1" applyProtection="1">
      <alignment horizontal="right" wrapText="1"/>
      <protection locked="0"/>
    </xf>
    <xf numFmtId="0" fontId="20" fillId="0" borderId="1" xfId="0" applyFont="1" applyFill="1" applyBorder="1" applyAlignment="1" applyProtection="1">
      <alignment horizontal="right" wrapText="1"/>
      <protection locked="0"/>
    </xf>
    <xf numFmtId="3" fontId="5" fillId="10" borderId="0" xfId="0" applyNumberFormat="1" applyFont="1" applyFill="1" applyBorder="1" applyAlignment="1">
      <alignment horizontal="right"/>
    </xf>
    <xf numFmtId="3" fontId="5" fillId="10" borderId="0" xfId="0" applyNumberFormat="1" applyFont="1" applyFill="1" applyBorder="1" applyAlignment="1" applyProtection="1">
      <alignment horizontal="right"/>
      <protection locked="0"/>
    </xf>
    <xf numFmtId="3" fontId="5" fillId="10" borderId="1" xfId="0" applyNumberFormat="1" applyFont="1" applyFill="1" applyBorder="1" applyAlignment="1" applyProtection="1">
      <alignment horizontal="right"/>
      <protection locked="0"/>
    </xf>
    <xf numFmtId="3" fontId="5" fillId="10" borderId="1" xfId="0" applyNumberFormat="1" applyFont="1" applyFill="1" applyBorder="1" applyAlignment="1">
      <alignment horizontal="right"/>
    </xf>
    <xf numFmtId="2" fontId="5" fillId="3" borderId="0" xfId="0" applyNumberFormat="1" applyFont="1" applyFill="1" applyBorder="1" applyAlignment="1" applyProtection="1">
      <alignment horizontal="right"/>
      <protection locked="0"/>
    </xf>
    <xf numFmtId="1" fontId="20" fillId="0" borderId="3" xfId="4" applyNumberFormat="1" applyFont="1" applyFill="1" applyBorder="1" applyAlignment="1" applyProtection="1">
      <alignment horizontal="right"/>
      <protection locked="0"/>
    </xf>
    <xf numFmtId="0" fontId="34" fillId="0" borderId="0" xfId="0" applyFont="1"/>
    <xf numFmtId="0" fontId="22" fillId="0" borderId="0" xfId="0" applyFont="1" applyAlignment="1">
      <alignment horizontal="right"/>
    </xf>
    <xf numFmtId="0" fontId="20" fillId="0" borderId="0" xfId="0" applyFont="1" applyAlignment="1">
      <alignment horizontal="right" wrapText="1"/>
    </xf>
    <xf numFmtId="1" fontId="22" fillId="0" borderId="3" xfId="0" applyNumberFormat="1" applyFont="1" applyFill="1" applyBorder="1" applyAlignment="1" applyProtection="1">
      <alignment horizontal="left"/>
      <protection locked="0"/>
    </xf>
    <xf numFmtId="1" fontId="20" fillId="0" borderId="3" xfId="0" applyNumberFormat="1" applyFont="1" applyFill="1" applyBorder="1" applyAlignment="1" applyProtection="1">
      <alignment horizontal="left"/>
      <protection locked="0"/>
    </xf>
    <xf numFmtId="3" fontId="20" fillId="0" borderId="3" xfId="0" applyNumberFormat="1" applyFont="1" applyBorder="1"/>
    <xf numFmtId="3" fontId="20" fillId="0" borderId="0" xfId="0" applyNumberFormat="1" applyFont="1" applyBorder="1"/>
    <xf numFmtId="3" fontId="65" fillId="0" borderId="0" xfId="0" applyNumberFormat="1" applyFont="1" applyFill="1" applyBorder="1" applyAlignment="1">
      <alignment horizontal="left"/>
    </xf>
    <xf numFmtId="3" fontId="20" fillId="11" borderId="3" xfId="0" applyNumberFormat="1" applyFont="1" applyFill="1" applyBorder="1"/>
    <xf numFmtId="3" fontId="20" fillId="11" borderId="0" xfId="0" applyNumberFormat="1" applyFont="1" applyFill="1"/>
    <xf numFmtId="0" fontId="22" fillId="0" borderId="0" xfId="0" applyFont="1" applyAlignment="1">
      <alignment horizontal="right" wrapText="1"/>
    </xf>
    <xf numFmtId="1" fontId="22" fillId="0" borderId="0" xfId="0" applyNumberFormat="1" applyFont="1" applyFill="1" applyBorder="1" applyAlignment="1" applyProtection="1">
      <alignment horizontal="left" wrapText="1"/>
      <protection locked="0"/>
    </xf>
    <xf numFmtId="3" fontId="20" fillId="0" borderId="3" xfId="0" applyNumberFormat="1" applyFont="1" applyFill="1" applyBorder="1"/>
    <xf numFmtId="0" fontId="22" fillId="0" borderId="1" xfId="0" applyFont="1" applyBorder="1" applyAlignment="1">
      <alignment horizontal="right"/>
    </xf>
    <xf numFmtId="3" fontId="20" fillId="11" borderId="0" xfId="0" applyNumberFormat="1" applyFont="1" applyFill="1" applyBorder="1"/>
    <xf numFmtId="3" fontId="20" fillId="0" borderId="1" xfId="0" applyNumberFormat="1" applyFont="1" applyBorder="1"/>
    <xf numFmtId="0" fontId="22" fillId="11" borderId="0" xfId="0" applyFont="1" applyFill="1" applyAlignment="1">
      <alignment horizontal="right" wrapText="1"/>
    </xf>
    <xf numFmtId="3" fontId="20" fillId="11" borderId="1" xfId="0" applyNumberFormat="1" applyFont="1" applyFill="1" applyBorder="1"/>
    <xf numFmtId="2" fontId="22" fillId="0" borderId="1" xfId="0" applyNumberFormat="1" applyFont="1" applyFill="1" applyBorder="1" applyAlignment="1" applyProtection="1">
      <alignment horizontal="right"/>
      <protection locked="0"/>
    </xf>
    <xf numFmtId="3" fontId="23" fillId="0" borderId="0" xfId="15" applyNumberFormat="1" applyFont="1" applyFill="1"/>
    <xf numFmtId="0" fontId="23" fillId="0" borderId="0" xfId="15" applyFont="1" applyFill="1" applyAlignment="1">
      <alignment horizontal="right"/>
    </xf>
    <xf numFmtId="3" fontId="23" fillId="0" borderId="1" xfId="15" applyNumberFormat="1" applyFont="1" applyFill="1" applyBorder="1"/>
    <xf numFmtId="0" fontId="51" fillId="0" borderId="0" xfId="15" applyFont="1" applyFill="1" applyAlignment="1">
      <alignment horizontal="right"/>
    </xf>
    <xf numFmtId="0" fontId="51" fillId="0" borderId="1" xfId="15" applyFont="1" applyFill="1" applyBorder="1" applyAlignment="1">
      <alignment horizontal="right"/>
    </xf>
    <xf numFmtId="49" fontId="50" fillId="0" borderId="1" xfId="15" applyNumberFormat="1" applyFont="1" applyFill="1" applyBorder="1" applyAlignment="1">
      <alignment horizontal="right"/>
    </xf>
    <xf numFmtId="49" fontId="49" fillId="0" borderId="1" xfId="15" applyNumberFormat="1" applyFont="1" applyFill="1" applyBorder="1" applyAlignment="1">
      <alignment horizontal="right"/>
    </xf>
    <xf numFmtId="3" fontId="51" fillId="0" borderId="0" xfId="15" applyNumberFormat="1" applyFont="1" applyFill="1"/>
    <xf numFmtId="0" fontId="46" fillId="0" borderId="0" xfId="15" applyFont="1" applyFill="1" applyAlignment="1">
      <alignment horizontal="right"/>
    </xf>
    <xf numFmtId="0" fontId="34" fillId="0" borderId="0" xfId="15" applyFont="1" applyFill="1" applyAlignment="1">
      <alignment horizontal="right"/>
    </xf>
    <xf numFmtId="1" fontId="49" fillId="0" borderId="1" xfId="15" applyNumberFormat="1" applyFont="1" applyFill="1" applyBorder="1" applyAlignment="1">
      <alignment horizontal="right"/>
    </xf>
    <xf numFmtId="3" fontId="20" fillId="0" borderId="1" xfId="0" quotePrefix="1" applyNumberFormat="1" applyFont="1" applyFill="1" applyBorder="1" applyAlignment="1">
      <alignment horizontal="right"/>
    </xf>
    <xf numFmtId="2" fontId="20" fillId="0" borderId="1" xfId="0" applyNumberFormat="1" applyFont="1" applyFill="1" applyBorder="1" applyAlignment="1" applyProtection="1">
      <alignment horizontal="right"/>
      <protection locked="0"/>
    </xf>
    <xf numFmtId="1" fontId="20" fillId="0" borderId="1" xfId="0" applyNumberFormat="1" applyFont="1" applyFill="1" applyBorder="1" applyAlignment="1" applyProtection="1">
      <protection locked="0"/>
    </xf>
    <xf numFmtId="3" fontId="20" fillId="0" borderId="3" xfId="0" quotePrefix="1" applyNumberFormat="1" applyFont="1" applyFill="1" applyBorder="1"/>
    <xf numFmtId="3" fontId="20" fillId="0" borderId="1" xfId="0" quotePrefix="1" applyNumberFormat="1" applyFont="1" applyFill="1" applyBorder="1"/>
    <xf numFmtId="3" fontId="20" fillId="0" borderId="0" xfId="0" quotePrefix="1" applyNumberFormat="1" applyFont="1" applyFill="1" applyBorder="1"/>
    <xf numFmtId="1" fontId="22" fillId="0" borderId="1" xfId="0" applyNumberFormat="1" applyFont="1" applyFill="1" applyBorder="1" applyAlignment="1">
      <alignment horizontal="center"/>
    </xf>
    <xf numFmtId="3" fontId="50" fillId="0" borderId="0" xfId="15" applyNumberFormat="1" applyFont="1" applyBorder="1" applyAlignment="1">
      <alignment horizontal="right"/>
    </xf>
    <xf numFmtId="1" fontId="22" fillId="0" borderId="0" xfId="0" applyNumberFormat="1" applyFont="1" applyFill="1" applyBorder="1" applyAlignment="1">
      <alignment horizontal="center"/>
    </xf>
    <xf numFmtId="0" fontId="27" fillId="0" borderId="0" xfId="0" applyFont="1" applyFill="1" applyBorder="1" applyAlignment="1">
      <alignment horizontal="left" wrapText="1"/>
    </xf>
    <xf numFmtId="0" fontId="33" fillId="0" borderId="0" xfId="0" applyFont="1" applyAlignment="1">
      <alignment wrapText="1"/>
    </xf>
    <xf numFmtId="0" fontId="0" fillId="0" borderId="0" xfId="0" applyAlignment="1">
      <alignment wrapText="1"/>
    </xf>
    <xf numFmtId="0" fontId="49" fillId="0" borderId="0" xfId="15" applyFont="1" applyAlignment="1">
      <alignment wrapText="1"/>
    </xf>
    <xf numFmtId="0" fontId="5" fillId="0" borderId="0" xfId="0" applyFont="1" applyAlignment="1">
      <alignment wrapText="1"/>
    </xf>
    <xf numFmtId="0" fontId="52" fillId="0" borderId="0" xfId="15" applyFont="1" applyAlignment="1">
      <alignment wrapText="1"/>
    </xf>
    <xf numFmtId="0" fontId="53" fillId="0" borderId="0" xfId="0" applyFont="1" applyAlignment="1">
      <alignment wrapText="1"/>
    </xf>
    <xf numFmtId="0" fontId="11" fillId="4" borderId="0" xfId="19" applyFont="1" applyFill="1" applyBorder="1" applyAlignment="1">
      <alignment horizontal="left"/>
    </xf>
    <xf numFmtId="0" fontId="21" fillId="4" borderId="0" xfId="19" applyFont="1" applyFill="1" applyBorder="1" applyAlignment="1"/>
    <xf numFmtId="0" fontId="20" fillId="4" borderId="0" xfId="19" applyFont="1" applyFill="1" applyBorder="1" applyAlignment="1"/>
    <xf numFmtId="0" fontId="20" fillId="0" borderId="0" xfId="19" applyFont="1" applyFill="1" applyBorder="1" applyAlignment="1"/>
    <xf numFmtId="0" fontId="22" fillId="0" borderId="0" xfId="19" applyFont="1" applyFill="1" applyBorder="1" applyAlignment="1"/>
    <xf numFmtId="0" fontId="5" fillId="0" borderId="0" xfId="19" applyFont="1" applyFill="1" applyBorder="1" applyAlignment="1"/>
    <xf numFmtId="1" fontId="22" fillId="0" borderId="1" xfId="19" applyNumberFormat="1" applyFont="1" applyFill="1" applyBorder="1" applyAlignment="1"/>
    <xf numFmtId="1" fontId="22" fillId="0" borderId="0" xfId="19" applyNumberFormat="1" applyFont="1" applyFill="1" applyBorder="1" applyAlignment="1"/>
    <xf numFmtId="1" fontId="23" fillId="0" borderId="2" xfId="19" applyNumberFormat="1" applyFont="1" applyFill="1" applyBorder="1" applyAlignment="1">
      <alignment horizontal="right"/>
    </xf>
    <xf numFmtId="1" fontId="22" fillId="0" borderId="2" xfId="19" applyNumberFormat="1" applyFont="1" applyFill="1" applyBorder="1" applyAlignment="1">
      <alignment horizontal="right"/>
    </xf>
    <xf numFmtId="1" fontId="20" fillId="0" borderId="2" xfId="19" applyNumberFormat="1" applyFont="1" applyFill="1" applyBorder="1" applyAlignment="1">
      <alignment horizontal="right"/>
    </xf>
    <xf numFmtId="0" fontId="20" fillId="0" borderId="0" xfId="19" applyFont="1" applyFill="1" applyBorder="1" applyAlignment="1">
      <alignment horizontal="right"/>
    </xf>
    <xf numFmtId="3" fontId="20" fillId="0" borderId="0" xfId="19" applyNumberFormat="1" applyFont="1" applyFill="1" applyBorder="1" applyAlignment="1">
      <alignment horizontal="right"/>
    </xf>
    <xf numFmtId="0" fontId="26" fillId="0" borderId="0" xfId="19" applyFont="1" applyFill="1" applyBorder="1" applyAlignment="1"/>
    <xf numFmtId="3" fontId="23" fillId="0" borderId="0" xfId="19" applyNumberFormat="1" applyFont="1" applyFill="1" applyBorder="1" applyAlignment="1"/>
    <xf numFmtId="3" fontId="22" fillId="0" borderId="0" xfId="19" applyNumberFormat="1" applyFont="1" applyFill="1" applyBorder="1" applyAlignment="1">
      <alignment horizontal="right"/>
    </xf>
    <xf numFmtId="0" fontId="20" fillId="0" borderId="1" xfId="19" applyFont="1" applyFill="1" applyBorder="1" applyAlignment="1"/>
    <xf numFmtId="3" fontId="23" fillId="0" borderId="1" xfId="19" applyNumberFormat="1" applyFont="1" applyFill="1" applyBorder="1" applyAlignment="1"/>
    <xf numFmtId="3" fontId="22" fillId="0" borderId="1" xfId="19" applyNumberFormat="1" applyFont="1" applyFill="1" applyBorder="1" applyAlignment="1">
      <alignment horizontal="right"/>
    </xf>
    <xf numFmtId="3" fontId="20" fillId="0" borderId="1" xfId="19" applyNumberFormat="1" applyFont="1" applyFill="1" applyBorder="1" applyAlignment="1">
      <alignment horizontal="right"/>
    </xf>
    <xf numFmtId="0" fontId="22" fillId="0" borderId="0" xfId="19" applyFont="1" applyFill="1" applyBorder="1" applyAlignment="1">
      <alignment wrapText="1"/>
    </xf>
    <xf numFmtId="0" fontId="20" fillId="0" borderId="0" xfId="19" applyFont="1" applyFill="1" applyBorder="1" applyAlignment="1">
      <alignment horizontal="left"/>
    </xf>
    <xf numFmtId="0" fontId="7" fillId="0" borderId="0" xfId="19" applyFont="1" applyFill="1" applyBorder="1" applyAlignment="1"/>
    <xf numFmtId="0" fontId="22" fillId="0" borderId="1" xfId="19" applyFont="1" applyFill="1" applyBorder="1" applyAlignment="1">
      <alignment wrapText="1"/>
    </xf>
    <xf numFmtId="0" fontId="20" fillId="0" borderId="1" xfId="19" applyFont="1" applyFill="1" applyBorder="1" applyAlignment="1">
      <alignment horizontal="left"/>
    </xf>
    <xf numFmtId="0" fontId="22" fillId="0" borderId="3" xfId="19" applyFont="1" applyFill="1" applyBorder="1" applyAlignment="1"/>
    <xf numFmtId="3" fontId="23" fillId="0" borderId="3" xfId="19" applyNumberFormat="1" applyFont="1" applyFill="1" applyBorder="1" applyAlignment="1"/>
    <xf numFmtId="3" fontId="22" fillId="0" borderId="3" xfId="19" applyNumberFormat="1" applyFont="1" applyFill="1" applyBorder="1" applyAlignment="1">
      <alignment horizontal="right"/>
    </xf>
    <xf numFmtId="3" fontId="20" fillId="0" borderId="3" xfId="19" applyNumberFormat="1" applyFont="1" applyFill="1" applyBorder="1" applyAlignment="1">
      <alignment horizontal="right"/>
    </xf>
    <xf numFmtId="0" fontId="22" fillId="0" borderId="0" xfId="19" applyFont="1" applyFill="1" applyBorder="1" applyAlignment="1">
      <alignment horizontal="left"/>
    </xf>
    <xf numFmtId="0" fontId="22" fillId="0" borderId="1" xfId="19" applyFont="1" applyFill="1" applyBorder="1" applyAlignment="1"/>
    <xf numFmtId="0" fontId="20" fillId="0" borderId="0" xfId="19" applyFont="1" applyFill="1" applyBorder="1" applyAlignment="1">
      <alignment horizontal="left" wrapText="1"/>
    </xf>
    <xf numFmtId="0" fontId="29" fillId="0" borderId="0" xfId="19" applyFont="1" applyFill="1" applyBorder="1" applyAlignment="1"/>
    <xf numFmtId="0" fontId="9" fillId="0" borderId="0" xfId="19" applyFont="1" applyFill="1" applyBorder="1" applyAlignment="1"/>
    <xf numFmtId="0" fontId="5" fillId="0" borderId="0" xfId="19" applyFont="1" applyFill="1" applyAlignment="1"/>
    <xf numFmtId="0" fontId="27" fillId="0" borderId="0" xfId="0" applyFont="1" applyFill="1" applyBorder="1" applyAlignment="1" applyProtection="1">
      <alignment wrapText="1"/>
      <protection locked="0"/>
    </xf>
    <xf numFmtId="0" fontId="27" fillId="0" borderId="0" xfId="0" applyFont="1" applyFill="1"/>
    <xf numFmtId="0" fontId="27" fillId="0" borderId="0" xfId="0" applyFont="1" applyFill="1" applyBorder="1" applyAlignment="1">
      <alignment wrapText="1"/>
    </xf>
    <xf numFmtId="0" fontId="27" fillId="0" borderId="0" xfId="0" applyFont="1" applyFill="1" applyAlignment="1">
      <alignment wrapText="1"/>
    </xf>
    <xf numFmtId="0" fontId="30" fillId="0" borderId="0" xfId="0" applyFont="1" applyFill="1" applyBorder="1" applyAlignment="1">
      <alignment horizontal="left" wrapText="1"/>
    </xf>
    <xf numFmtId="0" fontId="27" fillId="0" borderId="0" xfId="0" applyFont="1" applyBorder="1" applyAlignment="1"/>
    <xf numFmtId="0" fontId="27" fillId="0" borderId="1" xfId="0" applyFont="1" applyBorder="1" applyAlignment="1"/>
    <xf numFmtId="1" fontId="22" fillId="0" borderId="1" xfId="0" applyNumberFormat="1" applyFont="1" applyFill="1" applyBorder="1" applyAlignment="1">
      <alignment horizontal="center"/>
    </xf>
    <xf numFmtId="1" fontId="20" fillId="0" borderId="0" xfId="0" applyNumberFormat="1" applyFont="1" applyFill="1" applyBorder="1" applyAlignment="1">
      <alignment horizontal="right" wrapText="1"/>
    </xf>
    <xf numFmtId="0" fontId="20" fillId="0" borderId="1" xfId="0" applyFont="1" applyBorder="1" applyAlignment="1">
      <alignment horizontal="right" wrapText="1"/>
    </xf>
    <xf numFmtId="1" fontId="27" fillId="0" borderId="0" xfId="0" applyNumberFormat="1" applyFont="1" applyFill="1" applyBorder="1" applyAlignment="1" applyProtection="1">
      <alignment horizontal="left" wrapText="1"/>
      <protection locked="0"/>
    </xf>
    <xf numFmtId="0" fontId="27" fillId="0" borderId="1" xfId="0" applyFont="1" applyBorder="1" applyAlignment="1" applyProtection="1">
      <alignment horizontal="left" wrapText="1"/>
      <protection locked="0"/>
    </xf>
    <xf numFmtId="1" fontId="20" fillId="0" borderId="0" xfId="0" applyNumberFormat="1" applyFont="1" applyFill="1" applyBorder="1" applyAlignment="1" applyProtection="1">
      <alignment horizontal="right" wrapText="1"/>
      <protection locked="0"/>
    </xf>
    <xf numFmtId="0" fontId="20" fillId="0" borderId="1" xfId="0" applyFont="1" applyFill="1" applyBorder="1" applyAlignment="1" applyProtection="1">
      <alignment horizontal="right" wrapText="1"/>
      <protection locked="0"/>
    </xf>
    <xf numFmtId="1" fontId="22" fillId="0" borderId="1" xfId="0" applyNumberFormat="1" applyFont="1" applyFill="1" applyBorder="1" applyAlignment="1" applyProtection="1">
      <alignment horizontal="center"/>
      <protection locked="0"/>
    </xf>
    <xf numFmtId="0" fontId="20" fillId="0" borderId="0" xfId="0" applyFont="1" applyFill="1" applyBorder="1" applyAlignment="1">
      <alignment horizontal="right" wrapText="1"/>
    </xf>
    <xf numFmtId="0" fontId="20" fillId="0" borderId="1" xfId="0" applyFont="1" applyFill="1" applyBorder="1" applyAlignment="1">
      <alignment horizontal="right" wrapText="1"/>
    </xf>
    <xf numFmtId="1" fontId="22" fillId="0" borderId="0" xfId="0" applyNumberFormat="1" applyFont="1" applyFill="1" applyBorder="1" applyAlignment="1">
      <alignment horizontal="center"/>
    </xf>
    <xf numFmtId="0" fontId="22" fillId="0" borderId="0" xfId="0" applyFont="1" applyFill="1" applyBorder="1" applyAlignment="1">
      <alignment horizontal="center"/>
    </xf>
    <xf numFmtId="0" fontId="27" fillId="0" borderId="0" xfId="0" applyFont="1" applyFill="1" applyBorder="1" applyAlignment="1">
      <alignment horizontal="left" wrapText="1"/>
    </xf>
    <xf numFmtId="0" fontId="27" fillId="0" borderId="1" xfId="0" applyFont="1" applyBorder="1" applyAlignment="1">
      <alignment wrapText="1"/>
    </xf>
    <xf numFmtId="1" fontId="20" fillId="0" borderId="1" xfId="0" applyNumberFormat="1" applyFont="1" applyFill="1" applyBorder="1" applyAlignment="1">
      <alignment horizontal="center" wrapText="1"/>
    </xf>
    <xf numFmtId="0" fontId="0" fillId="0" borderId="1" xfId="0" applyBorder="1" applyAlignment="1">
      <alignment wrapText="1"/>
    </xf>
    <xf numFmtId="1" fontId="22" fillId="0" borderId="1" xfId="0" applyNumberFormat="1" applyFont="1" applyFill="1" applyBorder="1" applyAlignment="1">
      <alignment horizontal="center" wrapText="1"/>
    </xf>
    <xf numFmtId="0" fontId="30" fillId="0" borderId="0" xfId="19" applyFont="1" applyFill="1" applyBorder="1" applyAlignment="1">
      <alignment horizontal="left" wrapText="1"/>
    </xf>
    <xf numFmtId="0" fontId="27" fillId="0" borderId="0" xfId="19" applyFont="1" applyFill="1" applyBorder="1" applyAlignment="1">
      <alignment horizontal="left" wrapText="1"/>
    </xf>
    <xf numFmtId="0" fontId="27" fillId="0" borderId="0" xfId="19" applyFont="1" applyFill="1" applyBorder="1" applyAlignment="1">
      <alignment horizontal="left"/>
    </xf>
    <xf numFmtId="0" fontId="27" fillId="0" borderId="1" xfId="19" applyFont="1" applyBorder="1" applyAlignment="1"/>
    <xf numFmtId="1" fontId="22" fillId="0" borderId="1" xfId="19" applyNumberFormat="1" applyFont="1" applyFill="1" applyBorder="1" applyAlignment="1">
      <alignment horizontal="center"/>
    </xf>
    <xf numFmtId="0" fontId="29" fillId="0" borderId="0" xfId="19" applyFont="1" applyFill="1" applyBorder="1" applyAlignment="1">
      <alignment wrapText="1"/>
    </xf>
    <xf numFmtId="0" fontId="5" fillId="0" borderId="0" xfId="19" applyAlignment="1">
      <alignment wrapText="1"/>
    </xf>
    <xf numFmtId="0" fontId="27" fillId="0" borderId="0" xfId="19" applyFont="1" applyAlignment="1">
      <alignment wrapText="1"/>
    </xf>
    <xf numFmtId="0" fontId="27" fillId="0" borderId="0" xfId="19" applyFont="1"/>
    <xf numFmtId="0" fontId="60" fillId="0" borderId="0" xfId="0" applyFont="1" applyFill="1" applyAlignment="1">
      <alignment vertical="top" wrapText="1"/>
    </xf>
    <xf numFmtId="0" fontId="34" fillId="0" borderId="0" xfId="0" applyFont="1" applyFill="1" applyAlignment="1">
      <alignment vertical="top" wrapText="1"/>
    </xf>
    <xf numFmtId="0" fontId="60" fillId="0" borderId="0" xfId="0" applyFont="1" applyFill="1" applyAlignment="1">
      <alignment wrapText="1"/>
    </xf>
    <xf numFmtId="1" fontId="20" fillId="0" borderId="1" xfId="0" applyNumberFormat="1" applyFont="1" applyFill="1" applyBorder="1" applyAlignment="1">
      <alignment horizontal="center"/>
    </xf>
    <xf numFmtId="0" fontId="20" fillId="0" borderId="1" xfId="0" applyFont="1" applyFill="1" applyBorder="1" applyAlignment="1">
      <alignment horizontal="center"/>
    </xf>
    <xf numFmtId="1" fontId="22" fillId="0" borderId="0" xfId="0" applyNumberFormat="1" applyFont="1" applyFill="1" applyBorder="1" applyAlignment="1" applyProtection="1">
      <alignment horizontal="left" wrapText="1"/>
      <protection locked="0"/>
    </xf>
    <xf numFmtId="0" fontId="0" fillId="0" borderId="0" xfId="0" applyAlignment="1">
      <alignment wrapText="1"/>
    </xf>
    <xf numFmtId="0" fontId="49" fillId="0" borderId="0" xfId="15" applyFont="1" applyAlignment="1">
      <alignment wrapText="1"/>
    </xf>
    <xf numFmtId="0" fontId="20" fillId="0" borderId="0" xfId="15" applyFont="1" applyAlignment="1">
      <alignment wrapText="1"/>
    </xf>
    <xf numFmtId="0" fontId="21" fillId="0" borderId="0" xfId="15" applyFont="1" applyAlignment="1">
      <alignment wrapText="1"/>
    </xf>
    <xf numFmtId="1" fontId="50" fillId="0" borderId="1" xfId="15" applyNumberFormat="1" applyFont="1" applyFill="1" applyBorder="1" applyAlignment="1">
      <alignment horizontal="center"/>
    </xf>
    <xf numFmtId="0" fontId="52" fillId="0" borderId="0" xfId="15" applyFont="1" applyAlignment="1">
      <alignment wrapText="1"/>
    </xf>
    <xf numFmtId="1" fontId="22" fillId="0" borderId="3" xfId="0" applyNumberFormat="1" applyFont="1" applyFill="1" applyBorder="1" applyAlignment="1">
      <alignment horizontal="center"/>
    </xf>
    <xf numFmtId="1" fontId="50" fillId="0" borderId="1" xfId="15" applyNumberFormat="1" applyFont="1" applyBorder="1" applyAlignment="1">
      <alignment horizontal="center"/>
    </xf>
  </cellXfs>
  <cellStyles count="256">
    <cellStyle name="=C:\WINNT\SYSTEM32\COMMAND.COM" xfId="51" xr:uid="{00000000-0005-0000-0000-000000000000}"/>
    <cellStyle name="=C:\WINNT\SYSTEM32\COMMAND.COM 2" xfId="52" xr:uid="{00000000-0005-0000-0000-000001000000}"/>
    <cellStyle name="Comma 2" xfId="17" xr:uid="{00000000-0005-0000-0000-000002000000}"/>
    <cellStyle name="Comma 3" xfId="18" xr:uid="{00000000-0005-0000-0000-000003000000}"/>
    <cellStyle name="Comma 4" xfId="53" xr:uid="{00000000-0005-0000-0000-000004000000}"/>
    <cellStyle name="Komma [0]_GRAF A-V vs FOREC" xfId="1" xr:uid="{00000000-0005-0000-0000-000005000000}"/>
    <cellStyle name="Komma_GRAF A-V vs FOREC" xfId="2" xr:uid="{00000000-0005-0000-0000-000006000000}"/>
    <cellStyle name="Normal" xfId="0" builtinId="0"/>
    <cellStyle name="Normal - Style1" xfId="3" xr:uid="{00000000-0005-0000-0000-000008000000}"/>
    <cellStyle name="Normal 10" xfId="19" xr:uid="{00000000-0005-0000-0000-000009000000}"/>
    <cellStyle name="Normal 11" xfId="20" xr:uid="{00000000-0005-0000-0000-00000A000000}"/>
    <cellStyle name="Normal 12" xfId="21" xr:uid="{00000000-0005-0000-0000-00000B000000}"/>
    <cellStyle name="Normal 13" xfId="49" xr:uid="{00000000-0005-0000-0000-00000C000000}"/>
    <cellStyle name="Normal 13 2" xfId="54" xr:uid="{00000000-0005-0000-0000-00000D000000}"/>
    <cellStyle name="Normal 13 3" xfId="55" xr:uid="{00000000-0005-0000-0000-00000E000000}"/>
    <cellStyle name="Normal 13_Not 15" xfId="56" xr:uid="{00000000-0005-0000-0000-00000F000000}"/>
    <cellStyle name="Normal 14" xfId="57" xr:uid="{00000000-0005-0000-0000-000010000000}"/>
    <cellStyle name="Normal 14 2" xfId="58" xr:uid="{00000000-0005-0000-0000-000011000000}"/>
    <cellStyle name="Normal 14_Not 15" xfId="59" xr:uid="{00000000-0005-0000-0000-000012000000}"/>
    <cellStyle name="Normal 15" xfId="60" xr:uid="{00000000-0005-0000-0000-000013000000}"/>
    <cellStyle name="Normal 16" xfId="61" xr:uid="{00000000-0005-0000-0000-000014000000}"/>
    <cellStyle name="Normal 17" xfId="62" xr:uid="{00000000-0005-0000-0000-000015000000}"/>
    <cellStyle name="Normal 18" xfId="63" xr:uid="{00000000-0005-0000-0000-000016000000}"/>
    <cellStyle name="Normal 19" xfId="64" xr:uid="{00000000-0005-0000-0000-000017000000}"/>
    <cellStyle name="Normal 2" xfId="8" xr:uid="{00000000-0005-0000-0000-000018000000}"/>
    <cellStyle name="Normal 2 10" xfId="65" xr:uid="{00000000-0005-0000-0000-000019000000}"/>
    <cellStyle name="Normal 2 11" xfId="16" xr:uid="{00000000-0005-0000-0000-00001A000000}"/>
    <cellStyle name="Normal 2 2" xfId="10" xr:uid="{00000000-0005-0000-0000-00001B000000}"/>
    <cellStyle name="Normal 2 2 10" xfId="66" xr:uid="{00000000-0005-0000-0000-00001C000000}"/>
    <cellStyle name="Normal 2 2 11" xfId="23" xr:uid="{00000000-0005-0000-0000-00001D000000}"/>
    <cellStyle name="Normal 2 2 2" xfId="24" xr:uid="{00000000-0005-0000-0000-00001E000000}"/>
    <cellStyle name="Normal 2 2 2 2" xfId="67" xr:uid="{00000000-0005-0000-0000-00001F000000}"/>
    <cellStyle name="Normal 2 2 3" xfId="68" xr:uid="{00000000-0005-0000-0000-000020000000}"/>
    <cellStyle name="Normal 2 2 4" xfId="69" xr:uid="{00000000-0005-0000-0000-000021000000}"/>
    <cellStyle name="Normal 2 2 4 2" xfId="70" xr:uid="{00000000-0005-0000-0000-000022000000}"/>
    <cellStyle name="Normal 2 2 4 3" xfId="71" xr:uid="{00000000-0005-0000-0000-000023000000}"/>
    <cellStyle name="Normal 2 2 4 4" xfId="72" xr:uid="{00000000-0005-0000-0000-000024000000}"/>
    <cellStyle name="Normal 2 2 4_Not 15" xfId="73" xr:uid="{00000000-0005-0000-0000-000025000000}"/>
    <cellStyle name="Normal 2 2 5" xfId="74" xr:uid="{00000000-0005-0000-0000-000026000000}"/>
    <cellStyle name="Normal 2 2 6" xfId="75" xr:uid="{00000000-0005-0000-0000-000027000000}"/>
    <cellStyle name="Normal 2 2 6 2" xfId="76" xr:uid="{00000000-0005-0000-0000-000028000000}"/>
    <cellStyle name="Normal 2 2 6 3" xfId="77" xr:uid="{00000000-0005-0000-0000-000029000000}"/>
    <cellStyle name="Normal 2 2 6 4" xfId="78" xr:uid="{00000000-0005-0000-0000-00002A000000}"/>
    <cellStyle name="Normal 2 2 6_Not 15" xfId="79" xr:uid="{00000000-0005-0000-0000-00002B000000}"/>
    <cellStyle name="Normal 2 2 7" xfId="80" xr:uid="{00000000-0005-0000-0000-00002C000000}"/>
    <cellStyle name="Normal 2 2 8" xfId="81" xr:uid="{00000000-0005-0000-0000-00002D000000}"/>
    <cellStyle name="Normal 2 2 9" xfId="82" xr:uid="{00000000-0005-0000-0000-00002E000000}"/>
    <cellStyle name="Normal 2 2_Not 15" xfId="83" xr:uid="{00000000-0005-0000-0000-00002F000000}"/>
    <cellStyle name="Normal 2 3" xfId="25" xr:uid="{00000000-0005-0000-0000-000030000000}"/>
    <cellStyle name="Normal 2 3 2" xfId="84" xr:uid="{00000000-0005-0000-0000-000031000000}"/>
    <cellStyle name="Normal 2 3 3" xfId="85" xr:uid="{00000000-0005-0000-0000-000032000000}"/>
    <cellStyle name="Normal 2 3 3 2" xfId="86" xr:uid="{00000000-0005-0000-0000-000033000000}"/>
    <cellStyle name="Normal 2 3 3 3" xfId="87" xr:uid="{00000000-0005-0000-0000-000034000000}"/>
    <cellStyle name="Normal 2 3 3_Not 15" xfId="88" xr:uid="{00000000-0005-0000-0000-000035000000}"/>
    <cellStyle name="Normal 2 3 4" xfId="89" xr:uid="{00000000-0005-0000-0000-000036000000}"/>
    <cellStyle name="Normal 2 4" xfId="26" xr:uid="{00000000-0005-0000-0000-000037000000}"/>
    <cellStyle name="Normal 2 4 2" xfId="90" xr:uid="{00000000-0005-0000-0000-000038000000}"/>
    <cellStyle name="Normal 2 4 3" xfId="91" xr:uid="{00000000-0005-0000-0000-000039000000}"/>
    <cellStyle name="Normal 2 4 4" xfId="92" xr:uid="{00000000-0005-0000-0000-00003A000000}"/>
    <cellStyle name="Normal 2 4 5" xfId="93" xr:uid="{00000000-0005-0000-0000-00003B000000}"/>
    <cellStyle name="Normal 2 4_Not 15" xfId="94" xr:uid="{00000000-0005-0000-0000-00003C000000}"/>
    <cellStyle name="Normal 2 5" xfId="95" xr:uid="{00000000-0005-0000-0000-00003D000000}"/>
    <cellStyle name="Normal 2 5 2" xfId="96" xr:uid="{00000000-0005-0000-0000-00003E000000}"/>
    <cellStyle name="Normal 2 5 3" xfId="97" xr:uid="{00000000-0005-0000-0000-00003F000000}"/>
    <cellStyle name="Normal 2 5 4" xfId="98" xr:uid="{00000000-0005-0000-0000-000040000000}"/>
    <cellStyle name="Normal 2 5_Not 15" xfId="99" xr:uid="{00000000-0005-0000-0000-000041000000}"/>
    <cellStyle name="Normal 2 6" xfId="100" xr:uid="{00000000-0005-0000-0000-000042000000}"/>
    <cellStyle name="Normal 2 6 2" xfId="101" xr:uid="{00000000-0005-0000-0000-000043000000}"/>
    <cellStyle name="Normal 2 6 3" xfId="102" xr:uid="{00000000-0005-0000-0000-000044000000}"/>
    <cellStyle name="Normal 2 6 4" xfId="103" xr:uid="{00000000-0005-0000-0000-000045000000}"/>
    <cellStyle name="Normal 2 6_Not 15" xfId="104" xr:uid="{00000000-0005-0000-0000-000046000000}"/>
    <cellStyle name="Normal 2 7" xfId="105" xr:uid="{00000000-0005-0000-0000-000047000000}"/>
    <cellStyle name="Normal 2 8" xfId="106" xr:uid="{00000000-0005-0000-0000-000048000000}"/>
    <cellStyle name="Normal 2 9" xfId="107" xr:uid="{00000000-0005-0000-0000-000049000000}"/>
    <cellStyle name="Normal 2_2011 Not 31 Scania CV " xfId="22" xr:uid="{00000000-0005-0000-0000-00004A000000}"/>
    <cellStyle name="Normal 20" xfId="108" xr:uid="{00000000-0005-0000-0000-00004B000000}"/>
    <cellStyle name="Normal 21" xfId="109" xr:uid="{00000000-0005-0000-0000-00004C000000}"/>
    <cellStyle name="Normal 22" xfId="110" xr:uid="{00000000-0005-0000-0000-00004D000000}"/>
    <cellStyle name="Normal 23" xfId="111" xr:uid="{00000000-0005-0000-0000-00004E000000}"/>
    <cellStyle name="Normal 24" xfId="112" xr:uid="{00000000-0005-0000-0000-00004F000000}"/>
    <cellStyle name="Normal 25" xfId="113" xr:uid="{00000000-0005-0000-0000-000050000000}"/>
    <cellStyle name="Normal 26" xfId="114" xr:uid="{00000000-0005-0000-0000-000051000000}"/>
    <cellStyle name="Normal 27" xfId="253" xr:uid="{00000000-0005-0000-0000-000052000000}"/>
    <cellStyle name="Normal 28" xfId="254" xr:uid="{00000000-0005-0000-0000-000053000000}"/>
    <cellStyle name="Normal 29" xfId="255" xr:uid="{00000000-0005-0000-0000-000054000000}"/>
    <cellStyle name="Normal 3" xfId="9" xr:uid="{00000000-0005-0000-0000-000055000000}"/>
    <cellStyle name="Normal 3 10" xfId="27" xr:uid="{00000000-0005-0000-0000-000056000000}"/>
    <cellStyle name="Normal 3 2" xfId="28" xr:uid="{00000000-0005-0000-0000-000057000000}"/>
    <cellStyle name="Normal 3 2 2" xfId="115" xr:uid="{00000000-0005-0000-0000-000058000000}"/>
    <cellStyle name="Normal 3 2 2 2" xfId="116" xr:uid="{00000000-0005-0000-0000-000059000000}"/>
    <cellStyle name="Normal 3 2 2 3" xfId="117" xr:uid="{00000000-0005-0000-0000-00005A000000}"/>
    <cellStyle name="Normal 3 2 2 4" xfId="118" xr:uid="{00000000-0005-0000-0000-00005B000000}"/>
    <cellStyle name="Normal 3 2 2_Not 15" xfId="119" xr:uid="{00000000-0005-0000-0000-00005C000000}"/>
    <cellStyle name="Normal 3 2 3" xfId="120" xr:uid="{00000000-0005-0000-0000-00005D000000}"/>
    <cellStyle name="Normal 3 2 3 2" xfId="121" xr:uid="{00000000-0005-0000-0000-00005E000000}"/>
    <cellStyle name="Normal 3 2 3 3" xfId="122" xr:uid="{00000000-0005-0000-0000-00005F000000}"/>
    <cellStyle name="Normal 3 2 3 4" xfId="123" xr:uid="{00000000-0005-0000-0000-000060000000}"/>
    <cellStyle name="Normal 3 2 3_Not 15" xfId="124" xr:uid="{00000000-0005-0000-0000-000061000000}"/>
    <cellStyle name="Normal 3 2 4" xfId="125" xr:uid="{00000000-0005-0000-0000-000062000000}"/>
    <cellStyle name="Normal 3 2 5" xfId="126" xr:uid="{00000000-0005-0000-0000-000063000000}"/>
    <cellStyle name="Normal 3 2 6" xfId="127" xr:uid="{00000000-0005-0000-0000-000064000000}"/>
    <cellStyle name="Normal 3 2 7" xfId="128" xr:uid="{00000000-0005-0000-0000-000065000000}"/>
    <cellStyle name="Normal 3 3" xfId="29" xr:uid="{00000000-0005-0000-0000-000066000000}"/>
    <cellStyle name="Normal 3 3 2" xfId="129" xr:uid="{00000000-0005-0000-0000-000067000000}"/>
    <cellStyle name="Normal 3 3 2 2" xfId="130" xr:uid="{00000000-0005-0000-0000-000068000000}"/>
    <cellStyle name="Normal 3 3 2 3" xfId="131" xr:uid="{00000000-0005-0000-0000-000069000000}"/>
    <cellStyle name="Normal 3 3 2 4" xfId="132" xr:uid="{00000000-0005-0000-0000-00006A000000}"/>
    <cellStyle name="Normal 3 3 2_Not 15" xfId="133" xr:uid="{00000000-0005-0000-0000-00006B000000}"/>
    <cellStyle name="Normal 3 3 3" xfId="134" xr:uid="{00000000-0005-0000-0000-00006C000000}"/>
    <cellStyle name="Normal 3 3 4" xfId="135" xr:uid="{00000000-0005-0000-0000-00006D000000}"/>
    <cellStyle name="Normal 3 3 5" xfId="136" xr:uid="{00000000-0005-0000-0000-00006E000000}"/>
    <cellStyle name="Normal 3 3 6" xfId="137" xr:uid="{00000000-0005-0000-0000-00006F000000}"/>
    <cellStyle name="Normal 3 3_Not 15" xfId="138" xr:uid="{00000000-0005-0000-0000-000070000000}"/>
    <cellStyle name="Normal 3 4" xfId="139" xr:uid="{00000000-0005-0000-0000-000071000000}"/>
    <cellStyle name="Normal 3 4 2" xfId="140" xr:uid="{00000000-0005-0000-0000-000072000000}"/>
    <cellStyle name="Normal 3 4 3" xfId="141" xr:uid="{00000000-0005-0000-0000-000073000000}"/>
    <cellStyle name="Normal 3 4 4" xfId="142" xr:uid="{00000000-0005-0000-0000-000074000000}"/>
    <cellStyle name="Normal 3 4_Not 15" xfId="143" xr:uid="{00000000-0005-0000-0000-000075000000}"/>
    <cellStyle name="Normal 3 5" xfId="144" xr:uid="{00000000-0005-0000-0000-000076000000}"/>
    <cellStyle name="Normal 3 5 2" xfId="145" xr:uid="{00000000-0005-0000-0000-000077000000}"/>
    <cellStyle name="Normal 3 5 3" xfId="146" xr:uid="{00000000-0005-0000-0000-000078000000}"/>
    <cellStyle name="Normal 3 5 4" xfId="147" xr:uid="{00000000-0005-0000-0000-000079000000}"/>
    <cellStyle name="Normal 3 5_Not 15" xfId="148" xr:uid="{00000000-0005-0000-0000-00007A000000}"/>
    <cellStyle name="Normal 3 6" xfId="149" xr:uid="{00000000-0005-0000-0000-00007B000000}"/>
    <cellStyle name="Normal 3 7" xfId="150" xr:uid="{00000000-0005-0000-0000-00007C000000}"/>
    <cellStyle name="Normal 3 8" xfId="151" xr:uid="{00000000-0005-0000-0000-00007D000000}"/>
    <cellStyle name="Normal 3 9" xfId="152" xr:uid="{00000000-0005-0000-0000-00007E000000}"/>
    <cellStyle name="Normal 3_Not 15" xfId="153" xr:uid="{00000000-0005-0000-0000-00007F000000}"/>
    <cellStyle name="Normal 4" xfId="11" xr:uid="{00000000-0005-0000-0000-000080000000}"/>
    <cellStyle name="Normal 4 10" xfId="30" xr:uid="{00000000-0005-0000-0000-000081000000}"/>
    <cellStyle name="Normal 4 2" xfId="31" xr:uid="{00000000-0005-0000-0000-000082000000}"/>
    <cellStyle name="Normal 4 2 2" xfId="154" xr:uid="{00000000-0005-0000-0000-000083000000}"/>
    <cellStyle name="Normal 4 2 2 2" xfId="155" xr:uid="{00000000-0005-0000-0000-000084000000}"/>
    <cellStyle name="Normal 4 2 2 3" xfId="156" xr:uid="{00000000-0005-0000-0000-000085000000}"/>
    <cellStyle name="Normal 4 2 2 4" xfId="157" xr:uid="{00000000-0005-0000-0000-000086000000}"/>
    <cellStyle name="Normal 4 2 2_Not 15" xfId="158" xr:uid="{00000000-0005-0000-0000-000087000000}"/>
    <cellStyle name="Normal 4 2 3" xfId="159" xr:uid="{00000000-0005-0000-0000-000088000000}"/>
    <cellStyle name="Normal 4 2 3 2" xfId="160" xr:uid="{00000000-0005-0000-0000-000089000000}"/>
    <cellStyle name="Normal 4 2 3 3" xfId="161" xr:uid="{00000000-0005-0000-0000-00008A000000}"/>
    <cellStyle name="Normal 4 2 3 4" xfId="162" xr:uid="{00000000-0005-0000-0000-00008B000000}"/>
    <cellStyle name="Normal 4 2 3_Not 15" xfId="163" xr:uid="{00000000-0005-0000-0000-00008C000000}"/>
    <cellStyle name="Normal 4 2 4" xfId="164" xr:uid="{00000000-0005-0000-0000-00008D000000}"/>
    <cellStyle name="Normal 4 2 5" xfId="165" xr:uid="{00000000-0005-0000-0000-00008E000000}"/>
    <cellStyle name="Normal 4 2 6" xfId="166" xr:uid="{00000000-0005-0000-0000-00008F000000}"/>
    <cellStyle name="Normal 4 2 7" xfId="167" xr:uid="{00000000-0005-0000-0000-000090000000}"/>
    <cellStyle name="Normal 4 2_Not 15" xfId="168" xr:uid="{00000000-0005-0000-0000-000091000000}"/>
    <cellStyle name="Normal 4 3" xfId="169" xr:uid="{00000000-0005-0000-0000-000092000000}"/>
    <cellStyle name="Normal 4 3 2" xfId="170" xr:uid="{00000000-0005-0000-0000-000093000000}"/>
    <cellStyle name="Normal 4 3 2 2" xfId="171" xr:uid="{00000000-0005-0000-0000-000094000000}"/>
    <cellStyle name="Normal 4 3 2 3" xfId="172" xr:uid="{00000000-0005-0000-0000-000095000000}"/>
    <cellStyle name="Normal 4 3 2 4" xfId="173" xr:uid="{00000000-0005-0000-0000-000096000000}"/>
    <cellStyle name="Normal 4 3 2_Not 15" xfId="174" xr:uid="{00000000-0005-0000-0000-000097000000}"/>
    <cellStyle name="Normal 4 3 3" xfId="175" xr:uid="{00000000-0005-0000-0000-000098000000}"/>
    <cellStyle name="Normal 4 3 4" xfId="176" xr:uid="{00000000-0005-0000-0000-000099000000}"/>
    <cellStyle name="Normal 4 3 5" xfId="177" xr:uid="{00000000-0005-0000-0000-00009A000000}"/>
    <cellStyle name="Normal 4 3_Not 15" xfId="178" xr:uid="{00000000-0005-0000-0000-00009B000000}"/>
    <cellStyle name="Normal 4 4" xfId="179" xr:uid="{00000000-0005-0000-0000-00009C000000}"/>
    <cellStyle name="Normal 4 5" xfId="180" xr:uid="{00000000-0005-0000-0000-00009D000000}"/>
    <cellStyle name="Normal 4 5 2" xfId="181" xr:uid="{00000000-0005-0000-0000-00009E000000}"/>
    <cellStyle name="Normal 4 5 3" xfId="182" xr:uid="{00000000-0005-0000-0000-00009F000000}"/>
    <cellStyle name="Normal 4 5 4" xfId="183" xr:uid="{00000000-0005-0000-0000-0000A0000000}"/>
    <cellStyle name="Normal 4 5_Not 15" xfId="184" xr:uid="{00000000-0005-0000-0000-0000A1000000}"/>
    <cellStyle name="Normal 4 6" xfId="185" xr:uid="{00000000-0005-0000-0000-0000A2000000}"/>
    <cellStyle name="Normal 4 7" xfId="186" xr:uid="{00000000-0005-0000-0000-0000A3000000}"/>
    <cellStyle name="Normal 4 8" xfId="187" xr:uid="{00000000-0005-0000-0000-0000A4000000}"/>
    <cellStyle name="Normal 4 9" xfId="188" xr:uid="{00000000-0005-0000-0000-0000A5000000}"/>
    <cellStyle name="Normal 5" xfId="12" xr:uid="{00000000-0005-0000-0000-0000A6000000}"/>
    <cellStyle name="Normal 5 2" xfId="32" xr:uid="{00000000-0005-0000-0000-0000A7000000}"/>
    <cellStyle name="Normal 5 2 2" xfId="189" xr:uid="{00000000-0005-0000-0000-0000A8000000}"/>
    <cellStyle name="Normal 5 2 2 2" xfId="190" xr:uid="{00000000-0005-0000-0000-0000A9000000}"/>
    <cellStyle name="Normal 5 2 2 3" xfId="191" xr:uid="{00000000-0005-0000-0000-0000AA000000}"/>
    <cellStyle name="Normal 5 2 2 4" xfId="192" xr:uid="{00000000-0005-0000-0000-0000AB000000}"/>
    <cellStyle name="Normal 5 2 2_Not 15" xfId="193" xr:uid="{00000000-0005-0000-0000-0000AC000000}"/>
    <cellStyle name="Normal 5 2 3" xfId="194" xr:uid="{00000000-0005-0000-0000-0000AD000000}"/>
    <cellStyle name="Normal 5 2 3 2" xfId="195" xr:uid="{00000000-0005-0000-0000-0000AE000000}"/>
    <cellStyle name="Normal 5 2 3 3" xfId="196" xr:uid="{00000000-0005-0000-0000-0000AF000000}"/>
    <cellStyle name="Normal 5 2 3 4" xfId="197" xr:uid="{00000000-0005-0000-0000-0000B0000000}"/>
    <cellStyle name="Normal 5 2 3_Not 15" xfId="198" xr:uid="{00000000-0005-0000-0000-0000B1000000}"/>
    <cellStyle name="Normal 5 2 4" xfId="199" xr:uid="{00000000-0005-0000-0000-0000B2000000}"/>
    <cellStyle name="Normal 5 2 5" xfId="200" xr:uid="{00000000-0005-0000-0000-0000B3000000}"/>
    <cellStyle name="Normal 5 2 6" xfId="201" xr:uid="{00000000-0005-0000-0000-0000B4000000}"/>
    <cellStyle name="Normal 5 2 7" xfId="202" xr:uid="{00000000-0005-0000-0000-0000B5000000}"/>
    <cellStyle name="Normal 5 2_Not 15" xfId="203" xr:uid="{00000000-0005-0000-0000-0000B6000000}"/>
    <cellStyle name="Normal 5 3" xfId="204" xr:uid="{00000000-0005-0000-0000-0000B7000000}"/>
    <cellStyle name="Normal 5 3 2" xfId="205" xr:uid="{00000000-0005-0000-0000-0000B8000000}"/>
    <cellStyle name="Normal 5 3 2 2" xfId="206" xr:uid="{00000000-0005-0000-0000-0000B9000000}"/>
    <cellStyle name="Normal 5 3 2 3" xfId="207" xr:uid="{00000000-0005-0000-0000-0000BA000000}"/>
    <cellStyle name="Normal 5 3 2 4" xfId="208" xr:uid="{00000000-0005-0000-0000-0000BB000000}"/>
    <cellStyle name="Normal 5 3 2_Not 15" xfId="209" xr:uid="{00000000-0005-0000-0000-0000BC000000}"/>
    <cellStyle name="Normal 5 3 3" xfId="210" xr:uid="{00000000-0005-0000-0000-0000BD000000}"/>
    <cellStyle name="Normal 5 3 4" xfId="211" xr:uid="{00000000-0005-0000-0000-0000BE000000}"/>
    <cellStyle name="Normal 5 3 5" xfId="212" xr:uid="{00000000-0005-0000-0000-0000BF000000}"/>
    <cellStyle name="Normal 5 3_Not 15" xfId="213" xr:uid="{00000000-0005-0000-0000-0000C0000000}"/>
    <cellStyle name="Normal 5 4" xfId="214" xr:uid="{00000000-0005-0000-0000-0000C1000000}"/>
    <cellStyle name="Normal 5 5" xfId="215" xr:uid="{00000000-0005-0000-0000-0000C2000000}"/>
    <cellStyle name="Normal 5 5 2" xfId="216" xr:uid="{00000000-0005-0000-0000-0000C3000000}"/>
    <cellStyle name="Normal 5 5 3" xfId="217" xr:uid="{00000000-0005-0000-0000-0000C4000000}"/>
    <cellStyle name="Normal 5 5 4" xfId="218" xr:uid="{00000000-0005-0000-0000-0000C5000000}"/>
    <cellStyle name="Normal 5 5_Not 15" xfId="219" xr:uid="{00000000-0005-0000-0000-0000C6000000}"/>
    <cellStyle name="Normal 5 6" xfId="220" xr:uid="{00000000-0005-0000-0000-0000C7000000}"/>
    <cellStyle name="Normal 5 7" xfId="221" xr:uid="{00000000-0005-0000-0000-0000C8000000}"/>
    <cellStyle name="Normal 5 8" xfId="222" xr:uid="{00000000-0005-0000-0000-0000C9000000}"/>
    <cellStyle name="Normal 5 9" xfId="223" xr:uid="{00000000-0005-0000-0000-0000CA000000}"/>
    <cellStyle name="Normal 6" xfId="13" xr:uid="{00000000-0005-0000-0000-0000CB000000}"/>
    <cellStyle name="Normal 6 10" xfId="252" xr:uid="{00000000-0005-0000-0000-0000CC000000}"/>
    <cellStyle name="Normal 6 2" xfId="224" xr:uid="{00000000-0005-0000-0000-0000CD000000}"/>
    <cellStyle name="Normal 6 2 2" xfId="225" xr:uid="{00000000-0005-0000-0000-0000CE000000}"/>
    <cellStyle name="Normal 6 2 3" xfId="226" xr:uid="{00000000-0005-0000-0000-0000CF000000}"/>
    <cellStyle name="Normal 6 2 4" xfId="227" xr:uid="{00000000-0005-0000-0000-0000D0000000}"/>
    <cellStyle name="Normal 6 2_Not 15" xfId="228" xr:uid="{00000000-0005-0000-0000-0000D1000000}"/>
    <cellStyle name="Normal 6 3" xfId="229" xr:uid="{00000000-0005-0000-0000-0000D2000000}"/>
    <cellStyle name="Normal 6 3 2" xfId="230" xr:uid="{00000000-0005-0000-0000-0000D3000000}"/>
    <cellStyle name="Normal 6 3 3" xfId="231" xr:uid="{00000000-0005-0000-0000-0000D4000000}"/>
    <cellStyle name="Normal 6 3 4" xfId="232" xr:uid="{00000000-0005-0000-0000-0000D5000000}"/>
    <cellStyle name="Normal 6 3_Not 15" xfId="233" xr:uid="{00000000-0005-0000-0000-0000D6000000}"/>
    <cellStyle name="Normal 6 4" xfId="234" xr:uid="{00000000-0005-0000-0000-0000D7000000}"/>
    <cellStyle name="Normal 6 4 2" xfId="235" xr:uid="{00000000-0005-0000-0000-0000D8000000}"/>
    <cellStyle name="Normal 6 4 3" xfId="236" xr:uid="{00000000-0005-0000-0000-0000D9000000}"/>
    <cellStyle name="Normal 6 4 4" xfId="237" xr:uid="{00000000-0005-0000-0000-0000DA000000}"/>
    <cellStyle name="Normal 6 4_Not 15" xfId="238" xr:uid="{00000000-0005-0000-0000-0000DB000000}"/>
    <cellStyle name="Normal 6 5" xfId="239" xr:uid="{00000000-0005-0000-0000-0000DC000000}"/>
    <cellStyle name="Normal 6 6" xfId="240" xr:uid="{00000000-0005-0000-0000-0000DD000000}"/>
    <cellStyle name="Normal 6 7" xfId="241" xr:uid="{00000000-0005-0000-0000-0000DE000000}"/>
    <cellStyle name="Normal 6 8" xfId="242" xr:uid="{00000000-0005-0000-0000-0000DF000000}"/>
    <cellStyle name="Normal 6 9" xfId="33" xr:uid="{00000000-0005-0000-0000-0000E0000000}"/>
    <cellStyle name="Normal 7" xfId="14" xr:uid="{00000000-0005-0000-0000-0000E1000000}"/>
    <cellStyle name="Normal 7 2" xfId="35" xr:uid="{00000000-0005-0000-0000-0000E2000000}"/>
    <cellStyle name="Normal 7 3" xfId="36" xr:uid="{00000000-0005-0000-0000-0000E3000000}"/>
    <cellStyle name="Normal 7 4" xfId="243" xr:uid="{00000000-0005-0000-0000-0000E4000000}"/>
    <cellStyle name="Normal 7 5" xfId="34" xr:uid="{00000000-0005-0000-0000-0000E5000000}"/>
    <cellStyle name="Normal 7_Not 15" xfId="244" xr:uid="{00000000-0005-0000-0000-0000E6000000}"/>
    <cellStyle name="Normal 8" xfId="15" xr:uid="{00000000-0005-0000-0000-0000E7000000}"/>
    <cellStyle name="Normal 8 2" xfId="38" xr:uid="{00000000-0005-0000-0000-0000E8000000}"/>
    <cellStyle name="Normal 8 3" xfId="39" xr:uid="{00000000-0005-0000-0000-0000E9000000}"/>
    <cellStyle name="Normal 8 4" xfId="245" xr:uid="{00000000-0005-0000-0000-0000EA000000}"/>
    <cellStyle name="Normal 8 5" xfId="37" xr:uid="{00000000-0005-0000-0000-0000EB000000}"/>
    <cellStyle name="Normal 8_Not 15" xfId="246" xr:uid="{00000000-0005-0000-0000-0000EC000000}"/>
    <cellStyle name="Normal 9" xfId="40" xr:uid="{00000000-0005-0000-0000-0000ED000000}"/>
    <cellStyle name="Note 2" xfId="41" xr:uid="{00000000-0005-0000-0000-0000EE000000}"/>
    <cellStyle name="Percent 2" xfId="42" xr:uid="{00000000-0005-0000-0000-0000F0000000}"/>
    <cellStyle name="Percent 3" xfId="43" xr:uid="{00000000-0005-0000-0000-0000F1000000}"/>
    <cellStyle name="Percent 4" xfId="44" xr:uid="{00000000-0005-0000-0000-0000F2000000}"/>
    <cellStyle name="Percent 5" xfId="45" xr:uid="{00000000-0005-0000-0000-0000F3000000}"/>
    <cellStyle name="Percent 6" xfId="46" xr:uid="{00000000-0005-0000-0000-0000F4000000}"/>
    <cellStyle name="Percent 7" xfId="47" xr:uid="{00000000-0005-0000-0000-0000F5000000}"/>
    <cellStyle name="Procent" xfId="4" builtinId="5"/>
    <cellStyle name="Procent 2" xfId="48" xr:uid="{00000000-0005-0000-0000-0000F6000000}"/>
    <cellStyle name="Procent 2 2" xfId="247" xr:uid="{00000000-0005-0000-0000-0000F7000000}"/>
    <cellStyle name="Procent 2 3" xfId="248" xr:uid="{00000000-0005-0000-0000-0000F8000000}"/>
    <cellStyle name="Procent 2 3 2" xfId="249" xr:uid="{00000000-0005-0000-0000-0000F9000000}"/>
    <cellStyle name="Procent 2 3 3" xfId="250" xr:uid="{00000000-0005-0000-0000-0000FA000000}"/>
    <cellStyle name="Procent 2 3 4" xfId="251" xr:uid="{00000000-0005-0000-0000-0000FB000000}"/>
    <cellStyle name="Standaard_GRAF A-V vs FOREC" xfId="5" xr:uid="{00000000-0005-0000-0000-0000FC000000}"/>
    <cellStyle name="Tusental (0)_REPORT" xfId="6" xr:uid="{00000000-0005-0000-0000-0000FD000000}"/>
    <cellStyle name="Tusental 2" xfId="50" xr:uid="{00000000-0005-0000-0000-0000FE000000}"/>
    <cellStyle name="Valuta (0)_REPORT" xfId="7" xr:uid="{00000000-0005-0000-0000-0000FF000000}"/>
  </cellStyles>
  <dxfs count="16">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s>
  <tableStyles count="0" defaultTableStyle="TableStyleMedium9" defaultPivotStyle="PivotStyleLight16"/>
  <colors>
    <mruColors>
      <color rgb="FFFF0000"/>
      <color rgb="FF0000FF"/>
      <color rgb="FF00FF00"/>
      <color rgb="FF99FF99"/>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5.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3.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5.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5.jpeg"/></Relationships>
</file>

<file path=xl/drawings/_rels/vmlDrawing6.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5.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9.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xdr:row>
      <xdr:rowOff>1</xdr:rowOff>
    </xdr:from>
    <xdr:to>
      <xdr:col>9</xdr:col>
      <xdr:colOff>219075</xdr:colOff>
      <xdr:row>17</xdr:row>
      <xdr:rowOff>133350</xdr:rowOff>
    </xdr:to>
    <xdr:pic>
      <xdr:nvPicPr>
        <xdr:cNvPr id="37889" name="Picture 1">
          <a:extLst>
            <a:ext uri="{FF2B5EF4-FFF2-40B4-BE49-F238E27FC236}">
              <a16:creationId xmlns:a16="http://schemas.microsoft.com/office/drawing/2014/main" id="{00000000-0008-0000-0000-0000019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09600" y="161926"/>
          <a:ext cx="5095875" cy="2400299"/>
        </a:xfrm>
        <a:prstGeom prst="rect">
          <a:avLst/>
        </a:prstGeom>
        <a:noFill/>
        <a:ln w="1">
          <a:noFill/>
          <a:miter lim="800000"/>
          <a:headEnd/>
          <a:tailEnd type="none" w="med" len="med"/>
        </a:ln>
        <a:effectLst/>
      </xdr:spPr>
    </xdr:pic>
    <xdr:clientData/>
  </xdr:twoCellAnchor>
  <xdr:twoCellAnchor editAs="oneCell">
    <xdr:from>
      <xdr:col>1</xdr:col>
      <xdr:colOff>0</xdr:colOff>
      <xdr:row>22</xdr:row>
      <xdr:rowOff>0</xdr:rowOff>
    </xdr:from>
    <xdr:to>
      <xdr:col>12</xdr:col>
      <xdr:colOff>308978</xdr:colOff>
      <xdr:row>42</xdr:row>
      <xdr:rowOff>47624</xdr:rowOff>
    </xdr:to>
    <xdr:pic>
      <xdr:nvPicPr>
        <xdr:cNvPr id="37890" name="Picture 2">
          <a:extLst>
            <a:ext uri="{FF2B5EF4-FFF2-40B4-BE49-F238E27FC236}">
              <a16:creationId xmlns:a16="http://schemas.microsoft.com/office/drawing/2014/main" id="{00000000-0008-0000-0000-0000029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09600" y="3724275"/>
          <a:ext cx="7014578" cy="3295649"/>
        </a:xfrm>
        <a:prstGeom prst="rect">
          <a:avLst/>
        </a:prstGeom>
        <a:noFill/>
        <a:ln w="1">
          <a:noFill/>
          <a:miter lim="800000"/>
          <a:headEnd/>
          <a:tailEnd type="none" w="med" len="med"/>
        </a:ln>
        <a:effectLst/>
      </xdr:spPr>
    </xdr:pic>
    <xdr:clientData/>
  </xdr:twoCellAnchor>
  <xdr:twoCellAnchor editAs="oneCell">
    <xdr:from>
      <xdr:col>1</xdr:col>
      <xdr:colOff>0</xdr:colOff>
      <xdr:row>47</xdr:row>
      <xdr:rowOff>2</xdr:rowOff>
    </xdr:from>
    <xdr:to>
      <xdr:col>13</xdr:col>
      <xdr:colOff>508319</xdr:colOff>
      <xdr:row>67</xdr:row>
      <xdr:rowOff>111126</xdr:rowOff>
    </xdr:to>
    <xdr:pic>
      <xdr:nvPicPr>
        <xdr:cNvPr id="37891" name="Picture 3">
          <a:extLst>
            <a:ext uri="{FF2B5EF4-FFF2-40B4-BE49-F238E27FC236}">
              <a16:creationId xmlns:a16="http://schemas.microsoft.com/office/drawing/2014/main" id="{00000000-0008-0000-0000-00000394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603250" y="7620002"/>
          <a:ext cx="7747319" cy="3286124"/>
        </a:xfrm>
        <a:prstGeom prst="rect">
          <a:avLst/>
        </a:prstGeom>
        <a:noFill/>
        <a:ln w="1">
          <a:noFill/>
          <a:miter lim="800000"/>
          <a:headEnd/>
          <a:tailEnd type="none" w="med" len="med"/>
        </a:ln>
        <a:effectLst/>
      </xdr:spPr>
    </xdr:pic>
    <xdr:clientData/>
  </xdr:twoCellAnchor>
  <xdr:twoCellAnchor editAs="oneCell">
    <xdr:from>
      <xdr:col>1</xdr:col>
      <xdr:colOff>47625</xdr:colOff>
      <xdr:row>72</xdr:row>
      <xdr:rowOff>76201</xdr:rowOff>
    </xdr:from>
    <xdr:to>
      <xdr:col>10</xdr:col>
      <xdr:colOff>600075</xdr:colOff>
      <xdr:row>89</xdr:row>
      <xdr:rowOff>104776</xdr:rowOff>
    </xdr:to>
    <xdr:pic>
      <xdr:nvPicPr>
        <xdr:cNvPr id="37892" name="Picture 4">
          <a:extLst>
            <a:ext uri="{FF2B5EF4-FFF2-40B4-BE49-F238E27FC236}">
              <a16:creationId xmlns:a16="http://schemas.microsoft.com/office/drawing/2014/main" id="{00000000-0008-0000-0000-00000494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657225" y="12868276"/>
          <a:ext cx="6038850" cy="2781300"/>
        </a:xfrm>
        <a:prstGeom prst="rect">
          <a:avLst/>
        </a:prstGeom>
        <a:noFill/>
        <a:ln w="1">
          <a:noFill/>
          <a:miter lim="800000"/>
          <a:headEnd/>
          <a:tailEnd type="none" w="med" len="med"/>
        </a:ln>
        <a:effec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133350</xdr:colOff>
      <xdr:row>4</xdr:row>
      <xdr:rowOff>133350</xdr:rowOff>
    </xdr:from>
    <xdr:to>
      <xdr:col>14</xdr:col>
      <xdr:colOff>152400</xdr:colOff>
      <xdr:row>11</xdr:row>
      <xdr:rowOff>247650</xdr:rowOff>
    </xdr:to>
    <xdr:sp macro="" textlink="">
      <xdr:nvSpPr>
        <xdr:cNvPr id="160391" name="Line 29">
          <a:extLst>
            <a:ext uri="{FF2B5EF4-FFF2-40B4-BE49-F238E27FC236}">
              <a16:creationId xmlns:a16="http://schemas.microsoft.com/office/drawing/2014/main" id="{00000000-0008-0000-0200-000087720200}"/>
            </a:ext>
          </a:extLst>
        </xdr:cNvPr>
        <xdr:cNvSpPr>
          <a:spLocks noChangeShapeType="1"/>
        </xdr:cNvSpPr>
      </xdr:nvSpPr>
      <xdr:spPr bwMode="auto">
        <a:xfrm>
          <a:off x="9972675" y="1047750"/>
          <a:ext cx="19050" cy="1485900"/>
        </a:xfrm>
        <a:prstGeom prst="line">
          <a:avLst/>
        </a:prstGeom>
        <a:noFill/>
        <a:ln w="9525">
          <a:solidFill>
            <a:srgbClr val="000000"/>
          </a:solidFill>
          <a:round/>
          <a:headEnd/>
          <a:tailEnd type="triangle" w="med" len="med"/>
        </a:ln>
      </xdr:spPr>
    </xdr:sp>
    <xdr:clientData/>
  </xdr:twoCellAnchor>
  <xdr:twoCellAnchor>
    <xdr:from>
      <xdr:col>14</xdr:col>
      <xdr:colOff>142875</xdr:colOff>
      <xdr:row>14</xdr:row>
      <xdr:rowOff>133350</xdr:rowOff>
    </xdr:from>
    <xdr:to>
      <xdr:col>14</xdr:col>
      <xdr:colOff>161925</xdr:colOff>
      <xdr:row>24</xdr:row>
      <xdr:rowOff>171450</xdr:rowOff>
    </xdr:to>
    <xdr:sp macro="" textlink="">
      <xdr:nvSpPr>
        <xdr:cNvPr id="160392" name="Line 30">
          <a:extLst>
            <a:ext uri="{FF2B5EF4-FFF2-40B4-BE49-F238E27FC236}">
              <a16:creationId xmlns:a16="http://schemas.microsoft.com/office/drawing/2014/main" id="{00000000-0008-0000-0200-000088720200}"/>
            </a:ext>
          </a:extLst>
        </xdr:cNvPr>
        <xdr:cNvSpPr>
          <a:spLocks noChangeShapeType="1"/>
        </xdr:cNvSpPr>
      </xdr:nvSpPr>
      <xdr:spPr bwMode="auto">
        <a:xfrm flipH="1">
          <a:off x="9982200" y="2933700"/>
          <a:ext cx="19050" cy="1419225"/>
        </a:xfrm>
        <a:prstGeom prst="line">
          <a:avLst/>
        </a:prstGeom>
        <a:noFill/>
        <a:ln w="9525">
          <a:solidFill>
            <a:srgbClr val="000000"/>
          </a:solidFill>
          <a:round/>
          <a:headEnd/>
          <a:tailEnd type="triangle" w="med" len="med"/>
        </a:ln>
      </xdr:spPr>
    </xdr:sp>
    <xdr:clientData/>
  </xdr:twoCellAnchor>
  <xdr:twoCellAnchor>
    <xdr:from>
      <xdr:col>14</xdr:col>
      <xdr:colOff>190500</xdr:colOff>
      <xdr:row>25</xdr:row>
      <xdr:rowOff>0</xdr:rowOff>
    </xdr:from>
    <xdr:to>
      <xdr:col>14</xdr:col>
      <xdr:colOff>190500</xdr:colOff>
      <xdr:row>59</xdr:row>
      <xdr:rowOff>0</xdr:rowOff>
    </xdr:to>
    <xdr:sp macro="" textlink="">
      <xdr:nvSpPr>
        <xdr:cNvPr id="160393" name="Line 31">
          <a:extLst>
            <a:ext uri="{FF2B5EF4-FFF2-40B4-BE49-F238E27FC236}">
              <a16:creationId xmlns:a16="http://schemas.microsoft.com/office/drawing/2014/main" id="{00000000-0008-0000-0200-000089720200}"/>
            </a:ext>
          </a:extLst>
        </xdr:cNvPr>
        <xdr:cNvSpPr>
          <a:spLocks noChangeShapeType="1"/>
        </xdr:cNvSpPr>
      </xdr:nvSpPr>
      <xdr:spPr bwMode="auto">
        <a:xfrm>
          <a:off x="10029825" y="4448175"/>
          <a:ext cx="0" cy="5438775"/>
        </a:xfrm>
        <a:prstGeom prst="line">
          <a:avLst/>
        </a:prstGeom>
        <a:noFill/>
        <a:ln w="9525">
          <a:solidFill>
            <a:srgbClr val="000000"/>
          </a:solidFill>
          <a:round/>
          <a:headEnd/>
          <a:tailEnd type="triangle" w="med" len="med"/>
        </a:ln>
      </xdr:spPr>
    </xdr:sp>
    <xdr:clientData/>
  </xdr:twoCellAnchor>
  <xdr:twoCellAnchor>
    <xdr:from>
      <xdr:col>41</xdr:col>
      <xdr:colOff>247650</xdr:colOff>
      <xdr:row>3</xdr:row>
      <xdr:rowOff>161925</xdr:rowOff>
    </xdr:from>
    <xdr:to>
      <xdr:col>44</xdr:col>
      <xdr:colOff>161925</xdr:colOff>
      <xdr:row>3</xdr:row>
      <xdr:rowOff>161925</xdr:rowOff>
    </xdr:to>
    <xdr:sp macro="" textlink="">
      <xdr:nvSpPr>
        <xdr:cNvPr id="160395" name="Line 41">
          <a:extLst>
            <a:ext uri="{FF2B5EF4-FFF2-40B4-BE49-F238E27FC236}">
              <a16:creationId xmlns:a16="http://schemas.microsoft.com/office/drawing/2014/main" id="{00000000-0008-0000-0200-00008B720200}"/>
            </a:ext>
          </a:extLst>
        </xdr:cNvPr>
        <xdr:cNvSpPr>
          <a:spLocks noChangeShapeType="1"/>
        </xdr:cNvSpPr>
      </xdr:nvSpPr>
      <xdr:spPr bwMode="auto">
        <a:xfrm flipV="1">
          <a:off x="14077950" y="809625"/>
          <a:ext cx="1800225" cy="0"/>
        </a:xfrm>
        <a:prstGeom prst="line">
          <a:avLst/>
        </a:prstGeom>
        <a:noFill/>
        <a:ln w="9525">
          <a:solidFill>
            <a:srgbClr val="000000"/>
          </a:solidFill>
          <a:round/>
          <a:headEnd/>
          <a:tailEnd type="triangle" w="med" len="med"/>
        </a:ln>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1409700</xdr:colOff>
      <xdr:row>41</xdr:row>
      <xdr:rowOff>0</xdr:rowOff>
    </xdr:from>
    <xdr:to>
      <xdr:col>0</xdr:col>
      <xdr:colOff>1491192</xdr:colOff>
      <xdr:row>42</xdr:row>
      <xdr:rowOff>14816</xdr:rowOff>
    </xdr:to>
    <xdr:sp macro="" textlink="">
      <xdr:nvSpPr>
        <xdr:cNvPr id="164684" name="Text Box 6">
          <a:extLst>
            <a:ext uri="{FF2B5EF4-FFF2-40B4-BE49-F238E27FC236}">
              <a16:creationId xmlns:a16="http://schemas.microsoft.com/office/drawing/2014/main" id="{00000000-0008-0000-0700-00004C830200}"/>
            </a:ext>
          </a:extLst>
        </xdr:cNvPr>
        <xdr:cNvSpPr txBox="1">
          <a:spLocks noChangeArrowheads="1"/>
        </xdr:cNvSpPr>
      </xdr:nvSpPr>
      <xdr:spPr bwMode="auto">
        <a:xfrm>
          <a:off x="1409700" y="9467850"/>
          <a:ext cx="76200" cy="200025"/>
        </a:xfrm>
        <a:prstGeom prst="rect">
          <a:avLst/>
        </a:prstGeom>
        <a:noFill/>
        <a:ln w="9525">
          <a:noFill/>
          <a:miter lim="800000"/>
          <a:headEnd/>
          <a:tailEnd/>
        </a:ln>
      </xdr:spPr>
    </xdr:sp>
    <xdr:clientData/>
  </xdr:twoCellAnchor>
  <xdr:twoCellAnchor editAs="oneCell">
    <xdr:from>
      <xdr:col>0</xdr:col>
      <xdr:colOff>76200</xdr:colOff>
      <xdr:row>41</xdr:row>
      <xdr:rowOff>0</xdr:rowOff>
    </xdr:from>
    <xdr:to>
      <xdr:col>0</xdr:col>
      <xdr:colOff>152400</xdr:colOff>
      <xdr:row>42</xdr:row>
      <xdr:rowOff>14816</xdr:rowOff>
    </xdr:to>
    <xdr:sp macro="" textlink="">
      <xdr:nvSpPr>
        <xdr:cNvPr id="164685" name="Text Box 7">
          <a:extLst>
            <a:ext uri="{FF2B5EF4-FFF2-40B4-BE49-F238E27FC236}">
              <a16:creationId xmlns:a16="http://schemas.microsoft.com/office/drawing/2014/main" id="{00000000-0008-0000-0700-00004D830200}"/>
            </a:ext>
          </a:extLst>
        </xdr:cNvPr>
        <xdr:cNvSpPr txBox="1">
          <a:spLocks noChangeArrowheads="1"/>
        </xdr:cNvSpPr>
      </xdr:nvSpPr>
      <xdr:spPr bwMode="auto">
        <a:xfrm>
          <a:off x="76200" y="9467850"/>
          <a:ext cx="76200" cy="200025"/>
        </a:xfrm>
        <a:prstGeom prst="rect">
          <a:avLst/>
        </a:prstGeom>
        <a:noFill/>
        <a:ln w="9525">
          <a:noFill/>
          <a:miter lim="800000"/>
          <a:headEnd/>
          <a:tailEnd/>
        </a:ln>
      </xdr:spPr>
    </xdr:sp>
    <xdr:clientData/>
  </xdr:twoCellAnchor>
  <xdr:twoCellAnchor editAs="oneCell">
    <xdr:from>
      <xdr:col>0</xdr:col>
      <xdr:colOff>625475</xdr:colOff>
      <xdr:row>41</xdr:row>
      <xdr:rowOff>31750</xdr:rowOff>
    </xdr:from>
    <xdr:to>
      <xdr:col>0</xdr:col>
      <xdr:colOff>701675</xdr:colOff>
      <xdr:row>42</xdr:row>
      <xdr:rowOff>46566</xdr:rowOff>
    </xdr:to>
    <xdr:sp macro="" textlink="">
      <xdr:nvSpPr>
        <xdr:cNvPr id="164686" name="Text Box 8">
          <a:extLst>
            <a:ext uri="{FF2B5EF4-FFF2-40B4-BE49-F238E27FC236}">
              <a16:creationId xmlns:a16="http://schemas.microsoft.com/office/drawing/2014/main" id="{00000000-0008-0000-0700-00004E830200}"/>
            </a:ext>
          </a:extLst>
        </xdr:cNvPr>
        <xdr:cNvSpPr txBox="1">
          <a:spLocks noChangeArrowheads="1"/>
        </xdr:cNvSpPr>
      </xdr:nvSpPr>
      <xdr:spPr bwMode="auto">
        <a:xfrm>
          <a:off x="625475" y="9302750"/>
          <a:ext cx="76200" cy="342900"/>
        </a:xfrm>
        <a:prstGeom prst="rect">
          <a:avLst/>
        </a:prstGeom>
        <a:noFill/>
        <a:ln w="9525">
          <a:noFill/>
          <a:miter lim="800000"/>
          <a:headEnd/>
          <a:tailEnd/>
        </a:ln>
      </xdr:spPr>
    </xdr:sp>
    <xdr:clientData/>
  </xdr:twoCellAnchor>
  <xdr:twoCellAnchor editAs="oneCell">
    <xdr:from>
      <xdr:col>1</xdr:col>
      <xdr:colOff>0</xdr:colOff>
      <xdr:row>41</xdr:row>
      <xdr:rowOff>0</xdr:rowOff>
    </xdr:from>
    <xdr:to>
      <xdr:col>1</xdr:col>
      <xdr:colOff>76200</xdr:colOff>
      <xdr:row>42</xdr:row>
      <xdr:rowOff>14816</xdr:rowOff>
    </xdr:to>
    <xdr:sp macro="" textlink="">
      <xdr:nvSpPr>
        <xdr:cNvPr id="164688" name="Text Box 10">
          <a:extLst>
            <a:ext uri="{FF2B5EF4-FFF2-40B4-BE49-F238E27FC236}">
              <a16:creationId xmlns:a16="http://schemas.microsoft.com/office/drawing/2014/main" id="{00000000-0008-0000-0700-000050830200}"/>
            </a:ext>
          </a:extLst>
        </xdr:cNvPr>
        <xdr:cNvSpPr txBox="1">
          <a:spLocks noChangeArrowheads="1"/>
        </xdr:cNvSpPr>
      </xdr:nvSpPr>
      <xdr:spPr bwMode="auto">
        <a:xfrm>
          <a:off x="1476375" y="9467850"/>
          <a:ext cx="76200" cy="200025"/>
        </a:xfrm>
        <a:prstGeom prst="rect">
          <a:avLst/>
        </a:prstGeom>
        <a:noFill/>
        <a:ln w="9525">
          <a:noFill/>
          <a:miter lim="800000"/>
          <a:headEnd/>
          <a:tailEnd/>
        </a:ln>
      </xdr:spPr>
    </xdr:sp>
    <xdr:clientData/>
  </xdr:twoCellAnchor>
  <xdr:twoCellAnchor editAs="oneCell">
    <xdr:from>
      <xdr:col>0</xdr:col>
      <xdr:colOff>1409700</xdr:colOff>
      <xdr:row>42</xdr:row>
      <xdr:rowOff>0</xdr:rowOff>
    </xdr:from>
    <xdr:to>
      <xdr:col>0</xdr:col>
      <xdr:colOff>1491192</xdr:colOff>
      <xdr:row>43</xdr:row>
      <xdr:rowOff>38100</xdr:rowOff>
    </xdr:to>
    <xdr:sp macro="" textlink="">
      <xdr:nvSpPr>
        <xdr:cNvPr id="164689" name="Text Box 33">
          <a:extLst>
            <a:ext uri="{FF2B5EF4-FFF2-40B4-BE49-F238E27FC236}">
              <a16:creationId xmlns:a16="http://schemas.microsoft.com/office/drawing/2014/main" id="{00000000-0008-0000-0700-000051830200}"/>
            </a:ext>
          </a:extLst>
        </xdr:cNvPr>
        <xdr:cNvSpPr txBox="1">
          <a:spLocks noChangeArrowheads="1"/>
        </xdr:cNvSpPr>
      </xdr:nvSpPr>
      <xdr:spPr bwMode="auto">
        <a:xfrm>
          <a:off x="1409700" y="9629775"/>
          <a:ext cx="76200" cy="200025"/>
        </a:xfrm>
        <a:prstGeom prst="rect">
          <a:avLst/>
        </a:prstGeom>
        <a:noFill/>
        <a:ln w="9525">
          <a:noFill/>
          <a:miter lim="800000"/>
          <a:headEnd/>
          <a:tailEnd/>
        </a:ln>
      </xdr:spPr>
    </xdr:sp>
    <xdr:clientData/>
  </xdr:twoCellAnchor>
  <xdr:twoCellAnchor editAs="oneCell">
    <xdr:from>
      <xdr:col>0</xdr:col>
      <xdr:colOff>76200</xdr:colOff>
      <xdr:row>42</xdr:row>
      <xdr:rowOff>0</xdr:rowOff>
    </xdr:from>
    <xdr:to>
      <xdr:col>0</xdr:col>
      <xdr:colOff>152400</xdr:colOff>
      <xdr:row>43</xdr:row>
      <xdr:rowOff>38100</xdr:rowOff>
    </xdr:to>
    <xdr:sp macro="" textlink="">
      <xdr:nvSpPr>
        <xdr:cNvPr id="164690" name="Text Box 34">
          <a:extLst>
            <a:ext uri="{FF2B5EF4-FFF2-40B4-BE49-F238E27FC236}">
              <a16:creationId xmlns:a16="http://schemas.microsoft.com/office/drawing/2014/main" id="{00000000-0008-0000-0700-000052830200}"/>
            </a:ext>
          </a:extLst>
        </xdr:cNvPr>
        <xdr:cNvSpPr txBox="1">
          <a:spLocks noChangeArrowheads="1"/>
        </xdr:cNvSpPr>
      </xdr:nvSpPr>
      <xdr:spPr bwMode="auto">
        <a:xfrm>
          <a:off x="76200" y="9629775"/>
          <a:ext cx="76200" cy="200025"/>
        </a:xfrm>
        <a:prstGeom prst="rect">
          <a:avLst/>
        </a:prstGeom>
        <a:noFill/>
        <a:ln w="9525">
          <a:noFill/>
          <a:miter lim="800000"/>
          <a:headEnd/>
          <a:tailEnd/>
        </a:ln>
      </xdr:spPr>
    </xdr:sp>
    <xdr:clientData/>
  </xdr:twoCellAnchor>
  <xdr:twoCellAnchor editAs="oneCell">
    <xdr:from>
      <xdr:col>0</xdr:col>
      <xdr:colOff>657225</xdr:colOff>
      <xdr:row>42</xdr:row>
      <xdr:rowOff>0</xdr:rowOff>
    </xdr:from>
    <xdr:to>
      <xdr:col>0</xdr:col>
      <xdr:colOff>733425</xdr:colOff>
      <xdr:row>43</xdr:row>
      <xdr:rowOff>38100</xdr:rowOff>
    </xdr:to>
    <xdr:sp macro="" textlink="">
      <xdr:nvSpPr>
        <xdr:cNvPr id="164691" name="Text Box 35">
          <a:extLst>
            <a:ext uri="{FF2B5EF4-FFF2-40B4-BE49-F238E27FC236}">
              <a16:creationId xmlns:a16="http://schemas.microsoft.com/office/drawing/2014/main" id="{00000000-0008-0000-0700-000053830200}"/>
            </a:ext>
          </a:extLst>
        </xdr:cNvPr>
        <xdr:cNvSpPr txBox="1">
          <a:spLocks noChangeArrowheads="1"/>
        </xdr:cNvSpPr>
      </xdr:nvSpPr>
      <xdr:spPr bwMode="auto">
        <a:xfrm>
          <a:off x="657225" y="9629775"/>
          <a:ext cx="76200" cy="200025"/>
        </a:xfrm>
        <a:prstGeom prst="rect">
          <a:avLst/>
        </a:prstGeom>
        <a:noFill/>
        <a:ln w="9525">
          <a:noFill/>
          <a:miter lim="800000"/>
          <a:headEnd/>
          <a:tailEnd/>
        </a:ln>
      </xdr:spPr>
    </xdr:sp>
    <xdr:clientData/>
  </xdr:twoCellAnchor>
  <xdr:twoCellAnchor editAs="oneCell">
    <xdr:from>
      <xdr:col>1</xdr:col>
      <xdr:colOff>0</xdr:colOff>
      <xdr:row>42</xdr:row>
      <xdr:rowOff>0</xdr:rowOff>
    </xdr:from>
    <xdr:to>
      <xdr:col>1</xdr:col>
      <xdr:colOff>76200</xdr:colOff>
      <xdr:row>43</xdr:row>
      <xdr:rowOff>38100</xdr:rowOff>
    </xdr:to>
    <xdr:sp macro="" textlink="">
      <xdr:nvSpPr>
        <xdr:cNvPr id="164692" name="Text Box 36">
          <a:extLst>
            <a:ext uri="{FF2B5EF4-FFF2-40B4-BE49-F238E27FC236}">
              <a16:creationId xmlns:a16="http://schemas.microsoft.com/office/drawing/2014/main" id="{00000000-0008-0000-0700-000054830200}"/>
            </a:ext>
          </a:extLst>
        </xdr:cNvPr>
        <xdr:cNvSpPr txBox="1">
          <a:spLocks noChangeArrowheads="1"/>
        </xdr:cNvSpPr>
      </xdr:nvSpPr>
      <xdr:spPr bwMode="auto">
        <a:xfrm>
          <a:off x="1476375" y="9629775"/>
          <a:ext cx="76200" cy="200025"/>
        </a:xfrm>
        <a:prstGeom prst="rect">
          <a:avLst/>
        </a:prstGeom>
        <a:noFill/>
        <a:ln w="9525">
          <a:noFill/>
          <a:miter lim="800000"/>
          <a:headEnd/>
          <a:tailEnd/>
        </a:ln>
      </xdr:spPr>
    </xdr:sp>
    <xdr:clientData/>
  </xdr:twoCellAnchor>
  <xdr:twoCellAnchor editAs="oneCell">
    <xdr:from>
      <xdr:col>1</xdr:col>
      <xdr:colOff>0</xdr:colOff>
      <xdr:row>42</xdr:row>
      <xdr:rowOff>0</xdr:rowOff>
    </xdr:from>
    <xdr:to>
      <xdr:col>1</xdr:col>
      <xdr:colOff>76200</xdr:colOff>
      <xdr:row>43</xdr:row>
      <xdr:rowOff>38100</xdr:rowOff>
    </xdr:to>
    <xdr:sp macro="" textlink="">
      <xdr:nvSpPr>
        <xdr:cNvPr id="164693" name="Text Box 37">
          <a:extLst>
            <a:ext uri="{FF2B5EF4-FFF2-40B4-BE49-F238E27FC236}">
              <a16:creationId xmlns:a16="http://schemas.microsoft.com/office/drawing/2014/main" id="{00000000-0008-0000-0700-000055830200}"/>
            </a:ext>
          </a:extLst>
        </xdr:cNvPr>
        <xdr:cNvSpPr txBox="1">
          <a:spLocks noChangeArrowheads="1"/>
        </xdr:cNvSpPr>
      </xdr:nvSpPr>
      <xdr:spPr bwMode="auto">
        <a:xfrm>
          <a:off x="1476375" y="9629775"/>
          <a:ext cx="76200" cy="200025"/>
        </a:xfrm>
        <a:prstGeom prst="rect">
          <a:avLst/>
        </a:prstGeom>
        <a:noFill/>
        <a:ln w="9525">
          <a:noFill/>
          <a:miter lim="800000"/>
          <a:headEnd/>
          <a:tailEnd/>
        </a:ln>
      </xdr:spPr>
    </xdr:sp>
    <xdr:clientData/>
  </xdr:twoCellAnchor>
  <xdr:twoCellAnchor editAs="oneCell">
    <xdr:from>
      <xdr:col>0</xdr:col>
      <xdr:colOff>1409700</xdr:colOff>
      <xdr:row>41</xdr:row>
      <xdr:rowOff>0</xdr:rowOff>
    </xdr:from>
    <xdr:to>
      <xdr:col>0</xdr:col>
      <xdr:colOff>1472142</xdr:colOff>
      <xdr:row>41</xdr:row>
      <xdr:rowOff>307975</xdr:rowOff>
    </xdr:to>
    <xdr:sp macro="" textlink="">
      <xdr:nvSpPr>
        <xdr:cNvPr id="13" name="Text Box 6">
          <a:extLst>
            <a:ext uri="{FF2B5EF4-FFF2-40B4-BE49-F238E27FC236}">
              <a16:creationId xmlns:a16="http://schemas.microsoft.com/office/drawing/2014/main" id="{00000000-0008-0000-0700-00000D000000}"/>
            </a:ext>
          </a:extLst>
        </xdr:cNvPr>
        <xdr:cNvSpPr txBox="1">
          <a:spLocks noChangeArrowheads="1"/>
        </xdr:cNvSpPr>
      </xdr:nvSpPr>
      <xdr:spPr bwMode="auto">
        <a:xfrm>
          <a:off x="1409700" y="8401050"/>
          <a:ext cx="81492" cy="200025"/>
        </a:xfrm>
        <a:prstGeom prst="rect">
          <a:avLst/>
        </a:prstGeom>
        <a:noFill/>
        <a:ln w="9525">
          <a:noFill/>
          <a:miter lim="800000"/>
          <a:headEnd/>
          <a:tailEnd/>
        </a:ln>
      </xdr:spPr>
    </xdr:sp>
    <xdr:clientData/>
  </xdr:twoCellAnchor>
  <xdr:twoCellAnchor editAs="oneCell">
    <xdr:from>
      <xdr:col>0</xdr:col>
      <xdr:colOff>76200</xdr:colOff>
      <xdr:row>41</xdr:row>
      <xdr:rowOff>0</xdr:rowOff>
    </xdr:from>
    <xdr:to>
      <xdr:col>0</xdr:col>
      <xdr:colOff>152400</xdr:colOff>
      <xdr:row>41</xdr:row>
      <xdr:rowOff>307975</xdr:rowOff>
    </xdr:to>
    <xdr:sp macro="" textlink="">
      <xdr:nvSpPr>
        <xdr:cNvPr id="14" name="Text Box 7">
          <a:extLst>
            <a:ext uri="{FF2B5EF4-FFF2-40B4-BE49-F238E27FC236}">
              <a16:creationId xmlns:a16="http://schemas.microsoft.com/office/drawing/2014/main" id="{00000000-0008-0000-0700-00000E000000}"/>
            </a:ext>
          </a:extLst>
        </xdr:cNvPr>
        <xdr:cNvSpPr txBox="1">
          <a:spLocks noChangeArrowheads="1"/>
        </xdr:cNvSpPr>
      </xdr:nvSpPr>
      <xdr:spPr bwMode="auto">
        <a:xfrm>
          <a:off x="76200" y="8401050"/>
          <a:ext cx="76200" cy="200025"/>
        </a:xfrm>
        <a:prstGeom prst="rect">
          <a:avLst/>
        </a:prstGeom>
        <a:noFill/>
        <a:ln w="9525">
          <a:noFill/>
          <a:miter lim="800000"/>
          <a:headEnd/>
          <a:tailEnd/>
        </a:ln>
      </xdr:spPr>
    </xdr:sp>
    <xdr:clientData/>
  </xdr:twoCellAnchor>
  <xdr:twoCellAnchor editAs="oneCell">
    <xdr:from>
      <xdr:col>4</xdr:col>
      <xdr:colOff>142875</xdr:colOff>
      <xdr:row>42</xdr:row>
      <xdr:rowOff>28575</xdr:rowOff>
    </xdr:from>
    <xdr:to>
      <xdr:col>4</xdr:col>
      <xdr:colOff>219075</xdr:colOff>
      <xdr:row>44</xdr:row>
      <xdr:rowOff>3175</xdr:rowOff>
    </xdr:to>
    <xdr:sp macro="" textlink="">
      <xdr:nvSpPr>
        <xdr:cNvPr id="15" name="Text Box 8">
          <a:extLst>
            <a:ext uri="{FF2B5EF4-FFF2-40B4-BE49-F238E27FC236}">
              <a16:creationId xmlns:a16="http://schemas.microsoft.com/office/drawing/2014/main" id="{00000000-0008-0000-0700-00000F000000}"/>
            </a:ext>
          </a:extLst>
        </xdr:cNvPr>
        <xdr:cNvSpPr txBox="1">
          <a:spLocks noChangeArrowheads="1"/>
        </xdr:cNvSpPr>
      </xdr:nvSpPr>
      <xdr:spPr bwMode="auto">
        <a:xfrm>
          <a:off x="5476875" y="7267575"/>
          <a:ext cx="76200" cy="298450"/>
        </a:xfrm>
        <a:prstGeom prst="rect">
          <a:avLst/>
        </a:prstGeom>
        <a:noFill/>
        <a:ln w="9525">
          <a:noFill/>
          <a:miter lim="800000"/>
          <a:headEnd/>
          <a:tailEnd/>
        </a:ln>
      </xdr:spPr>
    </xdr:sp>
    <xdr:clientData/>
  </xdr:twoCellAnchor>
  <xdr:twoCellAnchor editAs="oneCell">
    <xdr:from>
      <xdr:col>1</xdr:col>
      <xdr:colOff>0</xdr:colOff>
      <xdr:row>41</xdr:row>
      <xdr:rowOff>0</xdr:rowOff>
    </xdr:from>
    <xdr:to>
      <xdr:col>1</xdr:col>
      <xdr:colOff>76200</xdr:colOff>
      <xdr:row>41</xdr:row>
      <xdr:rowOff>307975</xdr:rowOff>
    </xdr:to>
    <xdr:sp macro="" textlink="">
      <xdr:nvSpPr>
        <xdr:cNvPr id="16" name="Text Box 9">
          <a:extLst>
            <a:ext uri="{FF2B5EF4-FFF2-40B4-BE49-F238E27FC236}">
              <a16:creationId xmlns:a16="http://schemas.microsoft.com/office/drawing/2014/main" id="{00000000-0008-0000-0700-000010000000}"/>
            </a:ext>
          </a:extLst>
        </xdr:cNvPr>
        <xdr:cNvSpPr txBox="1">
          <a:spLocks noChangeArrowheads="1"/>
        </xdr:cNvSpPr>
      </xdr:nvSpPr>
      <xdr:spPr bwMode="auto">
        <a:xfrm>
          <a:off x="1581150" y="8401050"/>
          <a:ext cx="76200" cy="200025"/>
        </a:xfrm>
        <a:prstGeom prst="rect">
          <a:avLst/>
        </a:prstGeom>
        <a:noFill/>
        <a:ln w="9525">
          <a:noFill/>
          <a:miter lim="800000"/>
          <a:headEnd/>
          <a:tailEnd/>
        </a:ln>
      </xdr:spPr>
    </xdr:sp>
    <xdr:clientData/>
  </xdr:twoCellAnchor>
  <xdr:twoCellAnchor editAs="oneCell">
    <xdr:from>
      <xdr:col>1</xdr:col>
      <xdr:colOff>0</xdr:colOff>
      <xdr:row>41</xdr:row>
      <xdr:rowOff>0</xdr:rowOff>
    </xdr:from>
    <xdr:to>
      <xdr:col>1</xdr:col>
      <xdr:colOff>76200</xdr:colOff>
      <xdr:row>41</xdr:row>
      <xdr:rowOff>307975</xdr:rowOff>
    </xdr:to>
    <xdr:sp macro="" textlink="">
      <xdr:nvSpPr>
        <xdr:cNvPr id="17" name="Text Box 10">
          <a:extLst>
            <a:ext uri="{FF2B5EF4-FFF2-40B4-BE49-F238E27FC236}">
              <a16:creationId xmlns:a16="http://schemas.microsoft.com/office/drawing/2014/main" id="{00000000-0008-0000-0700-000011000000}"/>
            </a:ext>
          </a:extLst>
        </xdr:cNvPr>
        <xdr:cNvSpPr txBox="1">
          <a:spLocks noChangeArrowheads="1"/>
        </xdr:cNvSpPr>
      </xdr:nvSpPr>
      <xdr:spPr bwMode="auto">
        <a:xfrm>
          <a:off x="1581150" y="8401050"/>
          <a:ext cx="76200" cy="200025"/>
        </a:xfrm>
        <a:prstGeom prst="rect">
          <a:avLst/>
        </a:prstGeom>
        <a:noFill/>
        <a:ln w="9525">
          <a:noFill/>
          <a:miter lim="800000"/>
          <a:headEnd/>
          <a:tailEnd/>
        </a:ln>
      </xdr:spPr>
    </xdr:sp>
    <xdr:clientData/>
  </xdr:twoCellAnchor>
  <xdr:twoCellAnchor editAs="oneCell">
    <xdr:from>
      <xdr:col>0</xdr:col>
      <xdr:colOff>76200</xdr:colOff>
      <xdr:row>41</xdr:row>
      <xdr:rowOff>0</xdr:rowOff>
    </xdr:from>
    <xdr:to>
      <xdr:col>0</xdr:col>
      <xdr:colOff>152400</xdr:colOff>
      <xdr:row>41</xdr:row>
      <xdr:rowOff>200025</xdr:rowOff>
    </xdr:to>
    <xdr:sp macro="" textlink="">
      <xdr:nvSpPr>
        <xdr:cNvPr id="19" name="Text Box 7">
          <a:extLst>
            <a:ext uri="{FF2B5EF4-FFF2-40B4-BE49-F238E27FC236}">
              <a16:creationId xmlns:a16="http://schemas.microsoft.com/office/drawing/2014/main" id="{00000000-0008-0000-0700-000013000000}"/>
            </a:ext>
          </a:extLst>
        </xdr:cNvPr>
        <xdr:cNvSpPr txBox="1">
          <a:spLocks noChangeArrowheads="1"/>
        </xdr:cNvSpPr>
      </xdr:nvSpPr>
      <xdr:spPr bwMode="auto">
        <a:xfrm>
          <a:off x="76200" y="8401050"/>
          <a:ext cx="76200" cy="200025"/>
        </a:xfrm>
        <a:prstGeom prst="rect">
          <a:avLst/>
        </a:prstGeom>
        <a:noFill/>
        <a:ln w="9525">
          <a:noFill/>
          <a:miter lim="800000"/>
          <a:headEnd/>
          <a:tailEnd/>
        </a:ln>
      </xdr:spPr>
    </xdr:sp>
    <xdr:clientData/>
  </xdr:twoCellAnchor>
  <xdr:twoCellAnchor editAs="oneCell">
    <xdr:from>
      <xdr:col>4</xdr:col>
      <xdr:colOff>9525</xdr:colOff>
      <xdr:row>42</xdr:row>
      <xdr:rowOff>76200</xdr:rowOff>
    </xdr:from>
    <xdr:to>
      <xdr:col>4</xdr:col>
      <xdr:colOff>85725</xdr:colOff>
      <xdr:row>43</xdr:row>
      <xdr:rowOff>114300</xdr:rowOff>
    </xdr:to>
    <xdr:sp macro="" textlink="">
      <xdr:nvSpPr>
        <xdr:cNvPr id="20" name="Text Box 8">
          <a:extLst>
            <a:ext uri="{FF2B5EF4-FFF2-40B4-BE49-F238E27FC236}">
              <a16:creationId xmlns:a16="http://schemas.microsoft.com/office/drawing/2014/main" id="{00000000-0008-0000-0700-000014000000}"/>
            </a:ext>
          </a:extLst>
        </xdr:cNvPr>
        <xdr:cNvSpPr txBox="1">
          <a:spLocks noChangeArrowheads="1"/>
        </xdr:cNvSpPr>
      </xdr:nvSpPr>
      <xdr:spPr bwMode="auto">
        <a:xfrm>
          <a:off x="5343525" y="7315200"/>
          <a:ext cx="76200" cy="200025"/>
        </a:xfrm>
        <a:prstGeom prst="rect">
          <a:avLst/>
        </a:prstGeom>
        <a:noFill/>
        <a:ln w="9525">
          <a:noFill/>
          <a:miter lim="800000"/>
          <a:headEnd/>
          <a:tailEnd/>
        </a:ln>
      </xdr:spPr>
    </xdr:sp>
    <xdr:clientData/>
  </xdr:twoCellAnchor>
  <xdr:twoCellAnchor editAs="oneCell">
    <xdr:from>
      <xdr:col>1</xdr:col>
      <xdr:colOff>0</xdr:colOff>
      <xdr:row>41</xdr:row>
      <xdr:rowOff>0</xdr:rowOff>
    </xdr:from>
    <xdr:to>
      <xdr:col>1</xdr:col>
      <xdr:colOff>76200</xdr:colOff>
      <xdr:row>41</xdr:row>
      <xdr:rowOff>200025</xdr:rowOff>
    </xdr:to>
    <xdr:sp macro="" textlink="">
      <xdr:nvSpPr>
        <xdr:cNvPr id="21" name="Text Box 9">
          <a:extLst>
            <a:ext uri="{FF2B5EF4-FFF2-40B4-BE49-F238E27FC236}">
              <a16:creationId xmlns:a16="http://schemas.microsoft.com/office/drawing/2014/main" id="{00000000-0008-0000-0700-000015000000}"/>
            </a:ext>
          </a:extLst>
        </xdr:cNvPr>
        <xdr:cNvSpPr txBox="1">
          <a:spLocks noChangeArrowheads="1"/>
        </xdr:cNvSpPr>
      </xdr:nvSpPr>
      <xdr:spPr bwMode="auto">
        <a:xfrm>
          <a:off x="1581150" y="8401050"/>
          <a:ext cx="76200" cy="200025"/>
        </a:xfrm>
        <a:prstGeom prst="rect">
          <a:avLst/>
        </a:prstGeom>
        <a:noFill/>
        <a:ln w="9525">
          <a:noFill/>
          <a:miter lim="800000"/>
          <a:headEnd/>
          <a:tailEnd/>
        </a:ln>
      </xdr:spPr>
    </xdr:sp>
    <xdr:clientData/>
  </xdr:twoCellAnchor>
  <xdr:twoCellAnchor editAs="oneCell">
    <xdr:from>
      <xdr:col>1</xdr:col>
      <xdr:colOff>0</xdr:colOff>
      <xdr:row>41</xdr:row>
      <xdr:rowOff>0</xdr:rowOff>
    </xdr:from>
    <xdr:to>
      <xdr:col>1</xdr:col>
      <xdr:colOff>76200</xdr:colOff>
      <xdr:row>41</xdr:row>
      <xdr:rowOff>200025</xdr:rowOff>
    </xdr:to>
    <xdr:sp macro="" textlink="">
      <xdr:nvSpPr>
        <xdr:cNvPr id="22" name="Text Box 10">
          <a:extLst>
            <a:ext uri="{FF2B5EF4-FFF2-40B4-BE49-F238E27FC236}">
              <a16:creationId xmlns:a16="http://schemas.microsoft.com/office/drawing/2014/main" id="{00000000-0008-0000-0700-000016000000}"/>
            </a:ext>
          </a:extLst>
        </xdr:cNvPr>
        <xdr:cNvSpPr txBox="1">
          <a:spLocks noChangeArrowheads="1"/>
        </xdr:cNvSpPr>
      </xdr:nvSpPr>
      <xdr:spPr bwMode="auto">
        <a:xfrm>
          <a:off x="1581150" y="8401050"/>
          <a:ext cx="76200" cy="200025"/>
        </a:xfrm>
        <a:prstGeom prst="rect">
          <a:avLst/>
        </a:prstGeom>
        <a:noFill/>
        <a:ln w="9525">
          <a:noFill/>
          <a:miter lim="800000"/>
          <a:headEnd/>
          <a:tailEnd/>
        </a:ln>
      </xdr:spPr>
    </xdr:sp>
    <xdr:clientData/>
  </xdr:twoCellAnchor>
  <xdr:twoCellAnchor editAs="oneCell">
    <xdr:from>
      <xdr:col>0</xdr:col>
      <xdr:colOff>1409700</xdr:colOff>
      <xdr:row>40</xdr:row>
      <xdr:rowOff>0</xdr:rowOff>
    </xdr:from>
    <xdr:to>
      <xdr:col>0</xdr:col>
      <xdr:colOff>1491192</xdr:colOff>
      <xdr:row>41</xdr:row>
      <xdr:rowOff>129117</xdr:rowOff>
    </xdr:to>
    <xdr:sp macro="" textlink="">
      <xdr:nvSpPr>
        <xdr:cNvPr id="23" name="Text Box 6">
          <a:extLst>
            <a:ext uri="{FF2B5EF4-FFF2-40B4-BE49-F238E27FC236}">
              <a16:creationId xmlns:a16="http://schemas.microsoft.com/office/drawing/2014/main" id="{00000000-0008-0000-0700-000017000000}"/>
            </a:ext>
          </a:extLst>
        </xdr:cNvPr>
        <xdr:cNvSpPr txBox="1">
          <a:spLocks noChangeArrowheads="1"/>
        </xdr:cNvSpPr>
      </xdr:nvSpPr>
      <xdr:spPr bwMode="auto">
        <a:xfrm>
          <a:off x="1409700" y="9271000"/>
          <a:ext cx="81492" cy="342900"/>
        </a:xfrm>
        <a:prstGeom prst="rect">
          <a:avLst/>
        </a:prstGeom>
        <a:noFill/>
        <a:ln w="9525">
          <a:noFill/>
          <a:miter lim="800000"/>
          <a:headEnd/>
          <a:tailEnd/>
        </a:ln>
      </xdr:spPr>
    </xdr:sp>
    <xdr:clientData/>
  </xdr:twoCellAnchor>
  <xdr:twoCellAnchor editAs="oneCell">
    <xdr:from>
      <xdr:col>2</xdr:col>
      <xdr:colOff>0</xdr:colOff>
      <xdr:row>38</xdr:row>
      <xdr:rowOff>114300</xdr:rowOff>
    </xdr:from>
    <xdr:to>
      <xdr:col>2</xdr:col>
      <xdr:colOff>76200</xdr:colOff>
      <xdr:row>39</xdr:row>
      <xdr:rowOff>249767</xdr:rowOff>
    </xdr:to>
    <xdr:sp macro="" textlink="">
      <xdr:nvSpPr>
        <xdr:cNvPr id="24" name="Text Box 7">
          <a:extLst>
            <a:ext uri="{FF2B5EF4-FFF2-40B4-BE49-F238E27FC236}">
              <a16:creationId xmlns:a16="http://schemas.microsoft.com/office/drawing/2014/main" id="{00000000-0008-0000-0700-000018000000}"/>
            </a:ext>
          </a:extLst>
        </xdr:cNvPr>
        <xdr:cNvSpPr txBox="1">
          <a:spLocks noChangeArrowheads="1"/>
        </xdr:cNvSpPr>
      </xdr:nvSpPr>
      <xdr:spPr bwMode="auto">
        <a:xfrm>
          <a:off x="3384550" y="6330950"/>
          <a:ext cx="76200" cy="287867"/>
        </a:xfrm>
        <a:prstGeom prst="rect">
          <a:avLst/>
        </a:prstGeom>
        <a:noFill/>
        <a:ln w="9525">
          <a:noFill/>
          <a:miter lim="800000"/>
          <a:headEnd/>
          <a:tailEnd/>
        </a:ln>
      </xdr:spPr>
    </xdr:sp>
    <xdr:clientData/>
  </xdr:twoCellAnchor>
  <xdr:twoCellAnchor editAs="oneCell">
    <xdr:from>
      <xdr:col>1</xdr:col>
      <xdr:colOff>257175</xdr:colOff>
      <xdr:row>38</xdr:row>
      <xdr:rowOff>82550</xdr:rowOff>
    </xdr:from>
    <xdr:to>
      <xdr:col>1</xdr:col>
      <xdr:colOff>333375</xdr:colOff>
      <xdr:row>39</xdr:row>
      <xdr:rowOff>218017</xdr:rowOff>
    </xdr:to>
    <xdr:sp macro="" textlink="">
      <xdr:nvSpPr>
        <xdr:cNvPr id="25" name="Text Box 8">
          <a:extLst>
            <a:ext uri="{FF2B5EF4-FFF2-40B4-BE49-F238E27FC236}">
              <a16:creationId xmlns:a16="http://schemas.microsoft.com/office/drawing/2014/main" id="{00000000-0008-0000-0700-000019000000}"/>
            </a:ext>
          </a:extLst>
        </xdr:cNvPr>
        <xdr:cNvSpPr txBox="1">
          <a:spLocks noChangeArrowheads="1"/>
        </xdr:cNvSpPr>
      </xdr:nvSpPr>
      <xdr:spPr bwMode="auto">
        <a:xfrm>
          <a:off x="3032125" y="6299200"/>
          <a:ext cx="76200" cy="287867"/>
        </a:xfrm>
        <a:prstGeom prst="rect">
          <a:avLst/>
        </a:prstGeom>
        <a:noFill/>
        <a:ln w="9525">
          <a:noFill/>
          <a:miter lim="800000"/>
          <a:headEnd/>
          <a:tailEnd/>
        </a:ln>
      </xdr:spPr>
    </xdr:sp>
    <xdr:clientData/>
  </xdr:twoCellAnchor>
  <xdr:twoCellAnchor editAs="oneCell">
    <xdr:from>
      <xdr:col>1</xdr:col>
      <xdr:colOff>0</xdr:colOff>
      <xdr:row>40</xdr:row>
      <xdr:rowOff>0</xdr:rowOff>
    </xdr:from>
    <xdr:to>
      <xdr:col>1</xdr:col>
      <xdr:colOff>76200</xdr:colOff>
      <xdr:row>41</xdr:row>
      <xdr:rowOff>129117</xdr:rowOff>
    </xdr:to>
    <xdr:sp macro="" textlink="">
      <xdr:nvSpPr>
        <xdr:cNvPr id="26" name="Text Box 9">
          <a:extLst>
            <a:ext uri="{FF2B5EF4-FFF2-40B4-BE49-F238E27FC236}">
              <a16:creationId xmlns:a16="http://schemas.microsoft.com/office/drawing/2014/main" id="{00000000-0008-0000-0700-00001A000000}"/>
            </a:ext>
          </a:extLst>
        </xdr:cNvPr>
        <xdr:cNvSpPr txBox="1">
          <a:spLocks noChangeArrowheads="1"/>
        </xdr:cNvSpPr>
      </xdr:nvSpPr>
      <xdr:spPr bwMode="auto">
        <a:xfrm>
          <a:off x="1534583" y="9271000"/>
          <a:ext cx="76200" cy="342900"/>
        </a:xfrm>
        <a:prstGeom prst="rect">
          <a:avLst/>
        </a:prstGeom>
        <a:noFill/>
        <a:ln w="9525">
          <a:noFill/>
          <a:miter lim="800000"/>
          <a:headEnd/>
          <a:tailEnd/>
        </a:ln>
      </xdr:spPr>
    </xdr:sp>
    <xdr:clientData/>
  </xdr:twoCellAnchor>
  <xdr:twoCellAnchor editAs="oneCell">
    <xdr:from>
      <xdr:col>1</xdr:col>
      <xdr:colOff>0</xdr:colOff>
      <xdr:row>40</xdr:row>
      <xdr:rowOff>0</xdr:rowOff>
    </xdr:from>
    <xdr:to>
      <xdr:col>1</xdr:col>
      <xdr:colOff>76200</xdr:colOff>
      <xdr:row>41</xdr:row>
      <xdr:rowOff>129117</xdr:rowOff>
    </xdr:to>
    <xdr:sp macro="" textlink="">
      <xdr:nvSpPr>
        <xdr:cNvPr id="27" name="Text Box 10">
          <a:extLst>
            <a:ext uri="{FF2B5EF4-FFF2-40B4-BE49-F238E27FC236}">
              <a16:creationId xmlns:a16="http://schemas.microsoft.com/office/drawing/2014/main" id="{00000000-0008-0000-0700-00001B000000}"/>
            </a:ext>
          </a:extLst>
        </xdr:cNvPr>
        <xdr:cNvSpPr txBox="1">
          <a:spLocks noChangeArrowheads="1"/>
        </xdr:cNvSpPr>
      </xdr:nvSpPr>
      <xdr:spPr bwMode="auto">
        <a:xfrm>
          <a:off x="1534583" y="9271000"/>
          <a:ext cx="76200" cy="342900"/>
        </a:xfrm>
        <a:prstGeom prst="rect">
          <a:avLst/>
        </a:prstGeom>
        <a:noFill/>
        <a:ln w="9525">
          <a:noFill/>
          <a:miter lim="800000"/>
          <a:headEnd/>
          <a:tailEnd/>
        </a:ln>
      </xdr:spPr>
    </xdr:sp>
    <xdr:clientData/>
  </xdr:twoCellAnchor>
  <xdr:twoCellAnchor editAs="oneCell">
    <xdr:from>
      <xdr:col>0</xdr:col>
      <xdr:colOff>1409700</xdr:colOff>
      <xdr:row>40</xdr:row>
      <xdr:rowOff>0</xdr:rowOff>
    </xdr:from>
    <xdr:to>
      <xdr:col>0</xdr:col>
      <xdr:colOff>1472142</xdr:colOff>
      <xdr:row>41</xdr:row>
      <xdr:rowOff>118534</xdr:rowOff>
    </xdr:to>
    <xdr:sp macro="" textlink="">
      <xdr:nvSpPr>
        <xdr:cNvPr id="28" name="Text Box 6">
          <a:extLst>
            <a:ext uri="{FF2B5EF4-FFF2-40B4-BE49-F238E27FC236}">
              <a16:creationId xmlns:a16="http://schemas.microsoft.com/office/drawing/2014/main" id="{00000000-0008-0000-0700-00001C000000}"/>
            </a:ext>
          </a:extLst>
        </xdr:cNvPr>
        <xdr:cNvSpPr txBox="1">
          <a:spLocks noChangeArrowheads="1"/>
        </xdr:cNvSpPr>
      </xdr:nvSpPr>
      <xdr:spPr bwMode="auto">
        <a:xfrm>
          <a:off x="1409700" y="9271000"/>
          <a:ext cx="62442" cy="307975"/>
        </a:xfrm>
        <a:prstGeom prst="rect">
          <a:avLst/>
        </a:prstGeom>
        <a:noFill/>
        <a:ln w="9525">
          <a:noFill/>
          <a:miter lim="800000"/>
          <a:headEnd/>
          <a:tailEnd/>
        </a:ln>
      </xdr:spPr>
    </xdr:sp>
    <xdr:clientData/>
  </xdr:twoCellAnchor>
  <xdr:twoCellAnchor editAs="oneCell">
    <xdr:from>
      <xdr:col>1</xdr:col>
      <xdr:colOff>0</xdr:colOff>
      <xdr:row>40</xdr:row>
      <xdr:rowOff>0</xdr:rowOff>
    </xdr:from>
    <xdr:to>
      <xdr:col>1</xdr:col>
      <xdr:colOff>76200</xdr:colOff>
      <xdr:row>41</xdr:row>
      <xdr:rowOff>118534</xdr:rowOff>
    </xdr:to>
    <xdr:sp macro="" textlink="">
      <xdr:nvSpPr>
        <xdr:cNvPr id="31" name="Text Box 9">
          <a:extLst>
            <a:ext uri="{FF2B5EF4-FFF2-40B4-BE49-F238E27FC236}">
              <a16:creationId xmlns:a16="http://schemas.microsoft.com/office/drawing/2014/main" id="{00000000-0008-0000-0700-00001F000000}"/>
            </a:ext>
          </a:extLst>
        </xdr:cNvPr>
        <xdr:cNvSpPr txBox="1">
          <a:spLocks noChangeArrowheads="1"/>
        </xdr:cNvSpPr>
      </xdr:nvSpPr>
      <xdr:spPr bwMode="auto">
        <a:xfrm>
          <a:off x="1534583" y="9271000"/>
          <a:ext cx="76200" cy="307975"/>
        </a:xfrm>
        <a:prstGeom prst="rect">
          <a:avLst/>
        </a:prstGeom>
        <a:noFill/>
        <a:ln w="9525">
          <a:noFill/>
          <a:miter lim="800000"/>
          <a:headEnd/>
          <a:tailEnd/>
        </a:ln>
      </xdr:spPr>
    </xdr:sp>
    <xdr:clientData/>
  </xdr:twoCellAnchor>
  <xdr:twoCellAnchor editAs="oneCell">
    <xdr:from>
      <xdr:col>1</xdr:col>
      <xdr:colOff>0</xdr:colOff>
      <xdr:row>40</xdr:row>
      <xdr:rowOff>0</xdr:rowOff>
    </xdr:from>
    <xdr:to>
      <xdr:col>1</xdr:col>
      <xdr:colOff>76200</xdr:colOff>
      <xdr:row>41</xdr:row>
      <xdr:rowOff>118534</xdr:rowOff>
    </xdr:to>
    <xdr:sp macro="" textlink="">
      <xdr:nvSpPr>
        <xdr:cNvPr id="32" name="Text Box 10">
          <a:extLst>
            <a:ext uri="{FF2B5EF4-FFF2-40B4-BE49-F238E27FC236}">
              <a16:creationId xmlns:a16="http://schemas.microsoft.com/office/drawing/2014/main" id="{00000000-0008-0000-0700-000020000000}"/>
            </a:ext>
          </a:extLst>
        </xdr:cNvPr>
        <xdr:cNvSpPr txBox="1">
          <a:spLocks noChangeArrowheads="1"/>
        </xdr:cNvSpPr>
      </xdr:nvSpPr>
      <xdr:spPr bwMode="auto">
        <a:xfrm>
          <a:off x="1534583" y="9271000"/>
          <a:ext cx="76200" cy="307975"/>
        </a:xfrm>
        <a:prstGeom prst="rect">
          <a:avLst/>
        </a:prstGeom>
        <a:noFill/>
        <a:ln w="9525">
          <a:noFill/>
          <a:miter lim="800000"/>
          <a:headEnd/>
          <a:tailEnd/>
        </a:ln>
      </xdr:spPr>
    </xdr:sp>
    <xdr:clientData/>
  </xdr:twoCellAnchor>
  <xdr:twoCellAnchor editAs="oneCell">
    <xdr:from>
      <xdr:col>0</xdr:col>
      <xdr:colOff>1409700</xdr:colOff>
      <xdr:row>40</xdr:row>
      <xdr:rowOff>0</xdr:rowOff>
    </xdr:from>
    <xdr:to>
      <xdr:col>0</xdr:col>
      <xdr:colOff>1472142</xdr:colOff>
      <xdr:row>41</xdr:row>
      <xdr:rowOff>38100</xdr:rowOff>
    </xdr:to>
    <xdr:sp macro="" textlink="">
      <xdr:nvSpPr>
        <xdr:cNvPr id="33" name="Text Box 6">
          <a:extLst>
            <a:ext uri="{FF2B5EF4-FFF2-40B4-BE49-F238E27FC236}">
              <a16:creationId xmlns:a16="http://schemas.microsoft.com/office/drawing/2014/main" id="{00000000-0008-0000-0700-000021000000}"/>
            </a:ext>
          </a:extLst>
        </xdr:cNvPr>
        <xdr:cNvSpPr txBox="1">
          <a:spLocks noChangeArrowheads="1"/>
        </xdr:cNvSpPr>
      </xdr:nvSpPr>
      <xdr:spPr bwMode="auto">
        <a:xfrm>
          <a:off x="1409700" y="9271000"/>
          <a:ext cx="62442" cy="200025"/>
        </a:xfrm>
        <a:prstGeom prst="rect">
          <a:avLst/>
        </a:prstGeom>
        <a:noFill/>
        <a:ln w="9525">
          <a:noFill/>
          <a:miter lim="800000"/>
          <a:headEnd/>
          <a:tailEnd/>
        </a:ln>
      </xdr:spPr>
    </xdr:sp>
    <xdr:clientData/>
  </xdr:twoCellAnchor>
  <xdr:twoCellAnchor editAs="oneCell">
    <xdr:from>
      <xdr:col>0</xdr:col>
      <xdr:colOff>76200</xdr:colOff>
      <xdr:row>40</xdr:row>
      <xdr:rowOff>0</xdr:rowOff>
    </xdr:from>
    <xdr:to>
      <xdr:col>0</xdr:col>
      <xdr:colOff>152400</xdr:colOff>
      <xdr:row>41</xdr:row>
      <xdr:rowOff>38100</xdr:rowOff>
    </xdr:to>
    <xdr:sp macro="" textlink="">
      <xdr:nvSpPr>
        <xdr:cNvPr id="34" name="Text Box 7">
          <a:extLst>
            <a:ext uri="{FF2B5EF4-FFF2-40B4-BE49-F238E27FC236}">
              <a16:creationId xmlns:a16="http://schemas.microsoft.com/office/drawing/2014/main" id="{00000000-0008-0000-0700-000022000000}"/>
            </a:ext>
          </a:extLst>
        </xdr:cNvPr>
        <xdr:cNvSpPr txBox="1">
          <a:spLocks noChangeArrowheads="1"/>
        </xdr:cNvSpPr>
      </xdr:nvSpPr>
      <xdr:spPr bwMode="auto">
        <a:xfrm>
          <a:off x="76200" y="9271000"/>
          <a:ext cx="76200" cy="200025"/>
        </a:xfrm>
        <a:prstGeom prst="rect">
          <a:avLst/>
        </a:prstGeom>
        <a:noFill/>
        <a:ln w="9525">
          <a:noFill/>
          <a:miter lim="800000"/>
          <a:headEnd/>
          <a:tailEnd/>
        </a:ln>
      </xdr:spPr>
    </xdr:sp>
    <xdr:clientData/>
  </xdr:twoCellAnchor>
  <xdr:twoCellAnchor editAs="oneCell">
    <xdr:from>
      <xdr:col>1</xdr:col>
      <xdr:colOff>0</xdr:colOff>
      <xdr:row>40</xdr:row>
      <xdr:rowOff>0</xdr:rowOff>
    </xdr:from>
    <xdr:to>
      <xdr:col>1</xdr:col>
      <xdr:colOff>76200</xdr:colOff>
      <xdr:row>41</xdr:row>
      <xdr:rowOff>38100</xdr:rowOff>
    </xdr:to>
    <xdr:sp macro="" textlink="">
      <xdr:nvSpPr>
        <xdr:cNvPr id="36" name="Text Box 9">
          <a:extLst>
            <a:ext uri="{FF2B5EF4-FFF2-40B4-BE49-F238E27FC236}">
              <a16:creationId xmlns:a16="http://schemas.microsoft.com/office/drawing/2014/main" id="{00000000-0008-0000-0700-000024000000}"/>
            </a:ext>
          </a:extLst>
        </xdr:cNvPr>
        <xdr:cNvSpPr txBox="1">
          <a:spLocks noChangeArrowheads="1"/>
        </xdr:cNvSpPr>
      </xdr:nvSpPr>
      <xdr:spPr bwMode="auto">
        <a:xfrm>
          <a:off x="1534583" y="9271000"/>
          <a:ext cx="76200" cy="200025"/>
        </a:xfrm>
        <a:prstGeom prst="rect">
          <a:avLst/>
        </a:prstGeom>
        <a:noFill/>
        <a:ln w="9525">
          <a:no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Arg\Communication\FORMS\Last%20KRS%20forms\General%20forms%20in%20us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lobal\dep\Group_Reporting\Processes\Closings\2019\1903\Board-Management%20report\Board%204.1%20External%20IS2019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lobal\dep\Group_Reporting\Processes\Closings\2019\1903\Board-Management%20report\Board%204.6%20Balance%20190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lobal\dep\Group_Reporting\Processes\Closings\2019\1903\Board-Management%20report\Board%201.2%20Fin%20Sum%2019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page1"/>
      <sheetName val="Bpage2"/>
      <sheetName val="B010"/>
      <sheetName val="B050 540"/>
      <sheetName val="B051 541"/>
      <sheetName val="B100"/>
      <sheetName val="B301  895"/>
      <sheetName val="B320 B330"/>
      <sheetName val="B340"/>
      <sheetName val="B380"/>
      <sheetName val="B390"/>
      <sheetName val="B500"/>
      <sheetName val="B560"/>
      <sheetName val="B605"/>
      <sheetName val="B710 510"/>
      <sheetName val="BTAX"/>
      <sheetName val="D50"/>
      <sheetName val="D51"/>
      <sheetName val="D54"/>
      <sheetName val="D55"/>
      <sheetName val="D56"/>
      <sheetName val="D57"/>
      <sheetName val="D58"/>
      <sheetName val="D63"/>
      <sheetName val="D64"/>
      <sheetName val="PNUM"/>
      <sheetName val="PVAL"/>
      <sheetName val="R"/>
      <sheetName val="RSTBpage1"/>
      <sheetName val="RSTBpage2"/>
      <sheetName val="R350"/>
      <sheetName val="R460"/>
      <sheetName val="R500 510"/>
      <sheetName val="R520 550"/>
      <sheetName val="R915"/>
      <sheetName val="R950"/>
      <sheetName val="RTA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row r="1">
          <cell r="A1" t="str">
            <v xml:space="preserve">SCANIA </v>
          </cell>
          <cell r="E1" t="str">
            <v>INTERCOMPANY PROFIT</v>
          </cell>
        </row>
        <row r="2">
          <cell r="E2" t="str">
            <v>IN INVENTORIES</v>
          </cell>
        </row>
        <row r="3">
          <cell r="A3" t="str">
            <v>Company</v>
          </cell>
          <cell r="F3" t="str">
            <v xml:space="preserve"> </v>
          </cell>
          <cell r="G3" t="str">
            <v>Company code</v>
          </cell>
          <cell r="H3" t="str">
            <v>Currency code</v>
          </cell>
          <cell r="I3" t="str">
            <v>Form (Open)</v>
          </cell>
        </row>
        <row r="4">
          <cell r="G4" t="str">
            <v xml:space="preserve"> </v>
          </cell>
          <cell r="I4" t="str">
            <v>D63</v>
          </cell>
        </row>
        <row r="5">
          <cell r="A5" t="str">
            <v>Prepared by</v>
          </cell>
          <cell r="F5" t="str">
            <v xml:space="preserve"> </v>
          </cell>
          <cell r="G5" t="str">
            <v>Date</v>
          </cell>
          <cell r="I5" t="str">
            <v>Period</v>
          </cell>
        </row>
        <row r="7">
          <cell r="C7" t="str">
            <v>Prod</v>
          </cell>
          <cell r="G7" t="str">
            <v xml:space="preserve"> </v>
          </cell>
          <cell r="H7" t="str">
            <v>Acquired</v>
          </cell>
        </row>
        <row r="8">
          <cell r="A8" t="str">
            <v>Line</v>
          </cell>
          <cell r="C8" t="str">
            <v>code</v>
          </cell>
          <cell r="D8" t="str">
            <v>Specification</v>
          </cell>
          <cell r="G8" t="str">
            <v>Currency code</v>
          </cell>
          <cell r="H8" t="str">
            <v>from   1)</v>
          </cell>
          <cell r="I8" t="str">
            <v>Value   2)</v>
          </cell>
          <cell r="J8" t="str">
            <v>Units</v>
          </cell>
        </row>
        <row r="10">
          <cell r="A10" t="str">
            <v>099</v>
          </cell>
          <cell r="D10" t="str">
            <v>Inventories acquired from group</v>
          </cell>
        </row>
        <row r="11">
          <cell r="D11" t="str">
            <v>companies.</v>
          </cell>
        </row>
        <row r="12">
          <cell r="C12" t="str">
            <v>1131</v>
          </cell>
          <cell r="D12" t="str">
            <v>Trucks, present programme, 93....................................</v>
          </cell>
          <cell r="G12" t="str">
            <v xml:space="preserve"> </v>
          </cell>
          <cell r="H12" t="str">
            <v xml:space="preserve"> </v>
          </cell>
        </row>
        <row r="13">
          <cell r="C13" t="str">
            <v>1132</v>
          </cell>
          <cell r="D13" t="str">
            <v>Trucks, present programme, 113..................................</v>
          </cell>
          <cell r="G13" t="str">
            <v xml:space="preserve"> </v>
          </cell>
          <cell r="H13" t="str">
            <v xml:space="preserve"> </v>
          </cell>
        </row>
        <row r="14">
          <cell r="C14" t="str">
            <v>1133</v>
          </cell>
          <cell r="D14" t="str">
            <v>Trucks, present programme, 143......................................</v>
          </cell>
          <cell r="G14" t="str">
            <v xml:space="preserve"> </v>
          </cell>
          <cell r="H14" t="str">
            <v xml:space="preserve"> </v>
          </cell>
        </row>
        <row r="15">
          <cell r="C15" t="str">
            <v>1135</v>
          </cell>
          <cell r="D15" t="str">
            <v>Trucks, new programme, 94........................................</v>
          </cell>
          <cell r="G15" t="str">
            <v xml:space="preserve"> </v>
          </cell>
          <cell r="H15" t="str">
            <v xml:space="preserve"> </v>
          </cell>
        </row>
        <row r="16">
          <cell r="C16" t="str">
            <v>1136</v>
          </cell>
          <cell r="D16" t="str">
            <v>Trucks, new programme, 114......................................</v>
          </cell>
          <cell r="G16" t="str">
            <v xml:space="preserve"> </v>
          </cell>
          <cell r="H16" t="str">
            <v xml:space="preserve"> </v>
          </cell>
        </row>
        <row r="17">
          <cell r="C17" t="str">
            <v>1137</v>
          </cell>
          <cell r="D17" t="str">
            <v>Trucks, new programme, 124......................................</v>
          </cell>
          <cell r="G17" t="str">
            <v xml:space="preserve"> </v>
          </cell>
          <cell r="H17" t="str">
            <v xml:space="preserve"> </v>
          </cell>
        </row>
        <row r="18">
          <cell r="C18" t="str">
            <v>1138</v>
          </cell>
          <cell r="D18" t="str">
            <v>Trucks, new programme, 144.....................................</v>
          </cell>
          <cell r="G18" t="str">
            <v xml:space="preserve"> </v>
          </cell>
          <cell r="H18" t="str">
            <v xml:space="preserve"> </v>
          </cell>
        </row>
        <row r="19">
          <cell r="C19">
            <v>1195</v>
          </cell>
          <cell r="D19" t="str">
            <v>Less: Obsolescence Trucks...............................................................</v>
          </cell>
          <cell r="G19" t="str">
            <v xml:space="preserve"> </v>
          </cell>
          <cell r="H19">
            <v>9999</v>
          </cell>
        </row>
        <row r="20">
          <cell r="C20" t="str">
            <v>1190</v>
          </cell>
          <cell r="D20" t="str">
            <v>Assembly Parts (Trucks)...............................................</v>
          </cell>
          <cell r="G20" t="str">
            <v xml:space="preserve"> </v>
          </cell>
          <cell r="H20" t="str">
            <v xml:space="preserve"> </v>
          </cell>
        </row>
        <row r="21">
          <cell r="C21" t="str">
            <v>1190</v>
          </cell>
          <cell r="D21" t="str">
            <v>Less: Obsolescence Assembly Parts (Trucks)</v>
          </cell>
          <cell r="G21" t="str">
            <v xml:space="preserve"> </v>
          </cell>
          <cell r="H21">
            <v>9999</v>
          </cell>
        </row>
        <row r="22">
          <cell r="C22" t="str">
            <v>1231</v>
          </cell>
          <cell r="D22" t="str">
            <v>Buses, chassis.......................................................</v>
          </cell>
          <cell r="G22" t="str">
            <v xml:space="preserve"> </v>
          </cell>
        </row>
        <row r="23">
          <cell r="C23" t="str">
            <v>1232</v>
          </cell>
          <cell r="D23" t="str">
            <v>Buses, completely built..................................................................</v>
          </cell>
          <cell r="G23" t="str">
            <v xml:space="preserve"> </v>
          </cell>
        </row>
        <row r="24">
          <cell r="C24" t="str">
            <v>1233</v>
          </cell>
          <cell r="D24" t="str">
            <v>Buses, KD...................................................................</v>
          </cell>
          <cell r="G24" t="str">
            <v xml:space="preserve"> </v>
          </cell>
          <cell r="H24" t="str">
            <v xml:space="preserve"> </v>
          </cell>
        </row>
        <row r="25">
          <cell r="C25" t="str">
            <v>1295</v>
          </cell>
          <cell r="D25" t="str">
            <v>Less: Obsolescence New Buses...................................................................</v>
          </cell>
          <cell r="G25" t="str">
            <v xml:space="preserve"> </v>
          </cell>
          <cell r="H25">
            <v>9999</v>
          </cell>
        </row>
        <row r="26">
          <cell r="C26" t="str">
            <v>1290</v>
          </cell>
          <cell r="D26" t="str">
            <v>Assembly Parts (Buses)..........................................</v>
          </cell>
          <cell r="G26" t="str">
            <v xml:space="preserve"> </v>
          </cell>
          <cell r="H26" t="str">
            <v xml:space="preserve"> </v>
          </cell>
        </row>
        <row r="27">
          <cell r="C27" t="str">
            <v>1290</v>
          </cell>
          <cell r="D27" t="str">
            <v>Less: Obsolescence Assembly Parts (Buses)</v>
          </cell>
          <cell r="G27" t="str">
            <v xml:space="preserve"> </v>
          </cell>
          <cell r="H27">
            <v>9999</v>
          </cell>
        </row>
        <row r="28">
          <cell r="C28" t="str">
            <v>1330</v>
          </cell>
          <cell r="D28" t="str">
            <v>Engines.............................................................................</v>
          </cell>
          <cell r="G28" t="str">
            <v xml:space="preserve"> </v>
          </cell>
          <cell r="H28" t="str">
            <v xml:space="preserve"> </v>
          </cell>
        </row>
        <row r="29">
          <cell r="C29" t="str">
            <v>1330</v>
          </cell>
          <cell r="D29" t="str">
            <v>Less: Obsolescence Engines.............................................................................</v>
          </cell>
          <cell r="G29" t="str">
            <v xml:space="preserve"> </v>
          </cell>
          <cell r="H29">
            <v>9999</v>
          </cell>
        </row>
        <row r="30">
          <cell r="C30" t="str">
            <v>1390</v>
          </cell>
          <cell r="D30" t="str">
            <v>Assembly Parts (Engines)........................................</v>
          </cell>
          <cell r="G30" t="str">
            <v xml:space="preserve"> </v>
          </cell>
          <cell r="H30" t="str">
            <v xml:space="preserve"> </v>
          </cell>
        </row>
        <row r="31">
          <cell r="C31" t="str">
            <v>1390</v>
          </cell>
          <cell r="D31" t="str">
            <v>Less: Obsolescence Assembly Parts (Engines)</v>
          </cell>
          <cell r="G31" t="str">
            <v xml:space="preserve"> </v>
          </cell>
          <cell r="H31">
            <v>9999</v>
          </cell>
        </row>
        <row r="32">
          <cell r="C32" t="str">
            <v>1410</v>
          </cell>
          <cell r="D32" t="str">
            <v>Parts net............................................................................</v>
          </cell>
          <cell r="G32" t="str">
            <v xml:space="preserve"> </v>
          </cell>
          <cell r="H32" t="str">
            <v xml:space="preserve"> </v>
          </cell>
        </row>
        <row r="33">
          <cell r="C33" t="str">
            <v>1410</v>
          </cell>
          <cell r="D33" t="str">
            <v>Less: Obsolescence Parts net............................................................................</v>
          </cell>
          <cell r="G33" t="str">
            <v xml:space="preserve"> </v>
          </cell>
          <cell r="H33">
            <v>9999</v>
          </cell>
        </row>
        <row r="34">
          <cell r="G34" t="str">
            <v xml:space="preserve"> </v>
          </cell>
          <cell r="H34" t="str">
            <v xml:space="preserve"> </v>
          </cell>
        </row>
        <row r="35">
          <cell r="D35" t="str">
            <v xml:space="preserve">Customs duties, freights and other transfer </v>
          </cell>
          <cell r="G35" t="str">
            <v xml:space="preserve"> </v>
          </cell>
        </row>
        <row r="36">
          <cell r="C36" t="str">
            <v>1550</v>
          </cell>
          <cell r="D36" t="str">
            <v>expenses referring to lines above.</v>
          </cell>
          <cell r="G36" t="str">
            <v xml:space="preserve"> </v>
          </cell>
          <cell r="H36">
            <v>9999</v>
          </cell>
        </row>
        <row r="37">
          <cell r="A37" t="str">
            <v xml:space="preserve"> </v>
          </cell>
          <cell r="C37" t="str">
            <v xml:space="preserve"> </v>
          </cell>
          <cell r="D37" t="str">
            <v xml:space="preserve"> </v>
          </cell>
          <cell r="G37" t="str">
            <v xml:space="preserve"> </v>
          </cell>
        </row>
        <row r="38">
          <cell r="B38" t="str">
            <v xml:space="preserve"> </v>
          </cell>
          <cell r="C38" t="str">
            <v>3)</v>
          </cell>
          <cell r="D38" t="str">
            <v>Inventories acquired from non-group</v>
          </cell>
          <cell r="G38" t="str">
            <v xml:space="preserve"> </v>
          </cell>
        </row>
        <row r="39">
          <cell r="D39" t="str">
            <v>suppliers incl. salaries.</v>
          </cell>
          <cell r="G39" t="str">
            <v xml:space="preserve"> </v>
          </cell>
        </row>
        <row r="40">
          <cell r="D40" t="str">
            <v>Total</v>
          </cell>
          <cell r="G40" t="str">
            <v xml:space="preserve"> </v>
          </cell>
        </row>
        <row r="41">
          <cell r="D41" t="str">
            <v>Less: Obsolescence</v>
          </cell>
          <cell r="G41" t="str">
            <v xml:space="preserve"> </v>
          </cell>
        </row>
        <row r="42">
          <cell r="G42" t="str">
            <v xml:space="preserve"> </v>
          </cell>
        </row>
        <row r="43">
          <cell r="D43" t="str">
            <v xml:space="preserve">Customs duties, freights and other transfer </v>
          </cell>
          <cell r="G43" t="str">
            <v xml:space="preserve"> </v>
          </cell>
        </row>
        <row r="44">
          <cell r="D44" t="str">
            <v>expenses referring to lines above.</v>
          </cell>
          <cell r="G44" t="str">
            <v xml:space="preserve"> </v>
          </cell>
        </row>
        <row r="45">
          <cell r="G45" t="str">
            <v xml:space="preserve"> </v>
          </cell>
        </row>
        <row r="46">
          <cell r="A46" t="str">
            <v xml:space="preserve"> </v>
          </cell>
          <cell r="C46" t="str">
            <v>Total as per Balance Sheet line B100</v>
          </cell>
        </row>
        <row r="47">
          <cell r="A47" t="str">
            <v>ARG 97-11-19</v>
          </cell>
          <cell r="J47" t="str">
            <v>D63</v>
          </cell>
        </row>
        <row r="48">
          <cell r="C48" t="str">
            <v>1) Acquired from company (code)</v>
          </cell>
        </row>
        <row r="49">
          <cell r="C49" t="str">
            <v>2) At suppliers price excluding customs duties, freights and other transfer expenses.</v>
          </cell>
        </row>
        <row r="50">
          <cell r="C50" t="str">
            <v xml:space="preserve">   Goods in transit shall be included in the values on each item.</v>
          </cell>
        </row>
        <row r="51">
          <cell r="C51" t="str">
            <v>3) Not applicable. The lines are included in the form for information.</v>
          </cell>
        </row>
      </sheetData>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 jämförelse mot app"/>
      <sheetName val="1. Retrieve"/>
      <sheetName val="2. Input"/>
      <sheetName val="4.0"/>
      <sheetName val="4.1"/>
      <sheetName val="Restate"/>
      <sheetName val="Restate_grundata"/>
      <sheetName val="Restate_grundata_2"/>
      <sheetName val="Restate_nya info"/>
    </sheetNames>
    <sheetDataSet>
      <sheetData sheetId="0" refreshError="1"/>
      <sheetData sheetId="1" refreshError="1">
        <row r="17">
          <cell r="B17"/>
        </row>
        <row r="18">
          <cell r="B18"/>
        </row>
        <row r="20">
          <cell r="B20"/>
        </row>
        <row r="21">
          <cell r="B21"/>
        </row>
        <row r="22">
          <cell r="B22"/>
        </row>
        <row r="23">
          <cell r="B23"/>
        </row>
        <row r="24">
          <cell r="B24"/>
        </row>
        <row r="25">
          <cell r="B25"/>
        </row>
        <row r="26">
          <cell r="B26" t="str">
            <v>IS4703</v>
          </cell>
        </row>
        <row r="28">
          <cell r="B28"/>
        </row>
        <row r="32">
          <cell r="B32"/>
        </row>
        <row r="35">
          <cell r="B35"/>
        </row>
        <row r="36">
          <cell r="B36"/>
        </row>
        <row r="38">
          <cell r="B38"/>
        </row>
        <row r="39">
          <cell r="B39"/>
        </row>
        <row r="40">
          <cell r="B40"/>
        </row>
        <row r="41">
          <cell r="B41"/>
        </row>
        <row r="43">
          <cell r="B43"/>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6.1 Board Balance"/>
      <sheetName val="4.6.2 Vehicles and Services"/>
      <sheetName val="4.6.2 Vehicles and Services "/>
      <sheetName val="4.6.3 Financial Services + Elim"/>
      <sheetName val="4.6.3 Financial Services"/>
      <sheetName val="Input"/>
      <sheetName val="Retrieve"/>
      <sheetName val="Balance current month"/>
      <sheetName val="Restate_461"/>
      <sheetName val="Restate_462"/>
      <sheetName val="Comparison new "/>
      <sheetName val="Audit comments"/>
      <sheetName val="Delta 4.6.1"/>
      <sheetName val="Delta 4.6.2"/>
      <sheetName val="Delta 4.6.3"/>
      <sheetName val="4.6.1 AC1609"/>
      <sheetName val="4.6.2 AC1609"/>
      <sheetName val="4.6.3 AC1609"/>
      <sheetName val="Comparison"/>
      <sheetName val="Sheet2"/>
      <sheetName val="Sheet4"/>
      <sheetName val="LL1 Equity spec"/>
      <sheetName val="LL7 Other Comprehensive Income"/>
      <sheetName val="L1 Liabilities"/>
      <sheetName val="A2 Assets"/>
      <sheetName val="Blad2"/>
      <sheetName val="4.6.2 Vehicles and Services new"/>
    </sheetNames>
    <sheetDataSet>
      <sheetData sheetId="0">
        <row r="5">
          <cell r="B5">
            <v>11140</v>
          </cell>
        </row>
        <row r="47">
          <cell r="B47">
            <v>0</v>
          </cell>
        </row>
        <row r="48">
          <cell r="B48">
            <v>-1101</v>
          </cell>
        </row>
        <row r="50">
          <cell r="B50">
            <v>242</v>
          </cell>
        </row>
        <row r="51">
          <cell r="B51">
            <v>3036</v>
          </cell>
        </row>
      </sheetData>
      <sheetData sheetId="1">
        <row r="6">
          <cell r="B6">
            <v>11096.328612014901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Retrieve to 1.2"/>
      <sheetName val="2. Input"/>
      <sheetName val="3. Board Fin Sum"/>
    </sheetNames>
    <sheetDataSet>
      <sheetData sheetId="0" refreshError="1"/>
      <sheetData sheetId="1" refreshError="1"/>
      <sheetData sheetId="2" refreshError="1">
        <row r="13">
          <cell r="C13">
            <v>0.11656322730799069</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ustomProperty" Target="../customProperty13.bin"/><Relationship Id="rId2" Type="http://schemas.openxmlformats.org/officeDocument/2006/relationships/customProperty" Target="../customProperty12.bin"/><Relationship Id="rId1" Type="http://schemas.openxmlformats.org/officeDocument/2006/relationships/printerSettings" Target="../printerSettings/printerSettings10.bin"/><Relationship Id="rId4"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3" Type="http://schemas.openxmlformats.org/officeDocument/2006/relationships/customProperty" Target="../customProperty15.bin"/><Relationship Id="rId2" Type="http://schemas.openxmlformats.org/officeDocument/2006/relationships/customProperty" Target="../customProperty14.bin"/><Relationship Id="rId1" Type="http://schemas.openxmlformats.org/officeDocument/2006/relationships/printerSettings" Target="../printerSettings/printerSettings11.bin"/><Relationship Id="rId4"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4.bin"/><Relationship Id="rId7" Type="http://schemas.openxmlformats.org/officeDocument/2006/relationships/comments" Target="../comments1.xml"/><Relationship Id="rId2" Type="http://schemas.openxmlformats.org/officeDocument/2006/relationships/customProperty" Target="../customProperty3.bin"/><Relationship Id="rId1" Type="http://schemas.openxmlformats.org/officeDocument/2006/relationships/printerSettings" Target="../printerSettings/printerSettings3.bin"/><Relationship Id="rId6" Type="http://schemas.openxmlformats.org/officeDocument/2006/relationships/vmlDrawing" Target="../drawings/vmlDrawing3.v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customProperty" Target="../customProperty5.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7.bin"/><Relationship Id="rId2" Type="http://schemas.openxmlformats.org/officeDocument/2006/relationships/customProperty" Target="../customProperty6.bin"/><Relationship Id="rId1" Type="http://schemas.openxmlformats.org/officeDocument/2006/relationships/printerSettings" Target="../printerSettings/printerSettings5.bin"/><Relationship Id="rId4"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3" Type="http://schemas.openxmlformats.org/officeDocument/2006/relationships/customProperty" Target="../customProperty9.bin"/><Relationship Id="rId2" Type="http://schemas.openxmlformats.org/officeDocument/2006/relationships/customProperty" Target="../customProperty8.bin"/><Relationship Id="rId1" Type="http://schemas.openxmlformats.org/officeDocument/2006/relationships/printerSettings" Target="../printerSettings/printerSettings6.bin"/><Relationship Id="rId5" Type="http://schemas.openxmlformats.org/officeDocument/2006/relationships/vmlDrawing" Target="../drawings/vmlDrawing6.vml"/><Relationship Id="rId4"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customProperty" Target="../customProperty10.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customProperty" Target="../customProperty11.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70"/>
  <sheetViews>
    <sheetView zoomScaleNormal="100" workbookViewId="0">
      <selection activeCell="O32" sqref="O32"/>
    </sheetView>
  </sheetViews>
  <sheetFormatPr defaultColWidth="9.28515625" defaultRowHeight="12.75"/>
  <cols>
    <col min="1" max="19" width="9.28515625" style="354"/>
    <col min="20" max="20" width="12.7109375" style="354" customWidth="1"/>
    <col min="21" max="16384" width="9.28515625" style="354"/>
  </cols>
  <sheetData>
    <row r="1" spans="1:22" ht="13.5" thickBot="1">
      <c r="A1" s="354">
        <v>1</v>
      </c>
      <c r="B1" s="354" t="s">
        <v>186</v>
      </c>
    </row>
    <row r="2" spans="1:22">
      <c r="Q2" s="357" t="s">
        <v>196</v>
      </c>
      <c r="R2" s="358"/>
      <c r="S2" s="358"/>
      <c r="T2" s="358"/>
      <c r="U2" s="358"/>
      <c r="V2" s="359"/>
    </row>
    <row r="3" spans="1:22">
      <c r="A3" s="354">
        <v>2</v>
      </c>
      <c r="B3" s="355" t="s">
        <v>201</v>
      </c>
      <c r="K3" s="356" t="s">
        <v>202</v>
      </c>
      <c r="L3" s="356"/>
      <c r="M3" s="356"/>
      <c r="Q3" s="360"/>
      <c r="R3" s="361"/>
      <c r="S3" s="361"/>
      <c r="T3" s="361"/>
      <c r="U3" s="361"/>
      <c r="V3" s="362"/>
    </row>
    <row r="4" spans="1:22">
      <c r="Q4" s="360" t="s">
        <v>190</v>
      </c>
      <c r="R4" s="361"/>
      <c r="S4" s="361"/>
      <c r="T4" s="361"/>
      <c r="U4" s="361"/>
      <c r="V4" s="362"/>
    </row>
    <row r="5" spans="1:22">
      <c r="Q5" s="360"/>
      <c r="R5" s="361"/>
      <c r="S5" s="361"/>
      <c r="T5" s="361"/>
      <c r="U5" s="361"/>
      <c r="V5" s="362"/>
    </row>
    <row r="6" spans="1:22">
      <c r="Q6" s="360" t="s">
        <v>200</v>
      </c>
      <c r="R6" s="361"/>
      <c r="S6" s="361"/>
      <c r="T6" s="361"/>
      <c r="U6" s="361"/>
      <c r="V6" s="362"/>
    </row>
    <row r="7" spans="1:22">
      <c r="Q7" s="360"/>
      <c r="R7" s="361"/>
      <c r="S7" s="361"/>
      <c r="T7" s="361"/>
      <c r="U7" s="361"/>
      <c r="V7" s="362"/>
    </row>
    <row r="8" spans="1:22">
      <c r="Q8" s="360" t="s">
        <v>199</v>
      </c>
      <c r="R8" s="361"/>
      <c r="S8" s="361"/>
      <c r="T8" s="361"/>
      <c r="U8" s="361"/>
      <c r="V8" s="362"/>
    </row>
    <row r="9" spans="1:22">
      <c r="Q9" s="360"/>
      <c r="R9" s="361"/>
      <c r="S9" s="361"/>
      <c r="T9" s="361"/>
      <c r="U9" s="361"/>
      <c r="V9" s="362"/>
    </row>
    <row r="10" spans="1:22">
      <c r="Q10" s="360" t="s">
        <v>191</v>
      </c>
      <c r="R10" s="361"/>
      <c r="S10" s="361"/>
      <c r="T10" s="361"/>
      <c r="U10" s="361"/>
      <c r="V10" s="362"/>
    </row>
    <row r="11" spans="1:22">
      <c r="Q11" s="360"/>
      <c r="R11" s="361"/>
      <c r="S11" s="361"/>
      <c r="T11" s="361"/>
      <c r="U11" s="361"/>
      <c r="V11" s="362"/>
    </row>
    <row r="12" spans="1:22">
      <c r="Q12" s="360" t="s">
        <v>197</v>
      </c>
      <c r="R12" s="361"/>
      <c r="S12" s="361"/>
      <c r="T12" s="361"/>
      <c r="U12" s="361"/>
      <c r="V12" s="362"/>
    </row>
    <row r="13" spans="1:22">
      <c r="Q13" s="360"/>
      <c r="R13" s="361"/>
      <c r="S13" s="361"/>
      <c r="T13" s="361"/>
      <c r="U13" s="361"/>
      <c r="V13" s="362"/>
    </row>
    <row r="14" spans="1:22">
      <c r="Q14" s="360" t="s">
        <v>192</v>
      </c>
      <c r="R14" s="361"/>
      <c r="S14" s="361"/>
      <c r="T14" s="361"/>
      <c r="U14" s="361"/>
      <c r="V14" s="362"/>
    </row>
    <row r="15" spans="1:22">
      <c r="Q15" s="360"/>
      <c r="R15" s="361"/>
      <c r="S15" s="361"/>
      <c r="T15" s="361"/>
      <c r="U15" s="361"/>
      <c r="V15" s="362"/>
    </row>
    <row r="16" spans="1:22">
      <c r="Q16" s="360" t="s">
        <v>193</v>
      </c>
      <c r="R16" s="361"/>
      <c r="S16" s="361"/>
      <c r="T16" s="361"/>
      <c r="U16" s="361"/>
      <c r="V16" s="362"/>
    </row>
    <row r="17" spans="1:22">
      <c r="Q17" s="360"/>
      <c r="R17" s="361"/>
      <c r="S17" s="361"/>
      <c r="T17" s="361"/>
      <c r="U17" s="361"/>
      <c r="V17" s="362"/>
    </row>
    <row r="18" spans="1:22">
      <c r="Q18" s="360" t="s">
        <v>194</v>
      </c>
      <c r="R18" s="361"/>
      <c r="S18" s="361"/>
      <c r="T18" s="361"/>
      <c r="U18" s="361"/>
      <c r="V18" s="362"/>
    </row>
    <row r="19" spans="1:22">
      <c r="Q19" s="360"/>
      <c r="R19" s="361"/>
      <c r="S19" s="361"/>
      <c r="T19" s="361"/>
      <c r="U19" s="361"/>
      <c r="V19" s="362"/>
    </row>
    <row r="20" spans="1:22">
      <c r="A20" s="354">
        <v>3</v>
      </c>
      <c r="B20" s="354" t="s">
        <v>187</v>
      </c>
      <c r="Q20" s="360" t="s">
        <v>195</v>
      </c>
      <c r="R20" s="361"/>
      <c r="S20" s="361"/>
      <c r="T20" s="361"/>
      <c r="U20" s="361"/>
      <c r="V20" s="362"/>
    </row>
    <row r="21" spans="1:22">
      <c r="B21" s="354" t="s">
        <v>188</v>
      </c>
      <c r="Q21" s="360"/>
      <c r="R21" s="361"/>
      <c r="S21" s="361"/>
      <c r="T21" s="361"/>
      <c r="U21" s="361"/>
      <c r="V21" s="362"/>
    </row>
    <row r="22" spans="1:22">
      <c r="Q22" s="360" t="s">
        <v>198</v>
      </c>
      <c r="R22" s="361"/>
      <c r="S22" s="361"/>
      <c r="T22" s="361"/>
      <c r="U22" s="361"/>
      <c r="V22" s="362"/>
    </row>
    <row r="23" spans="1:22" ht="13.5" thickBot="1">
      <c r="Q23" s="363"/>
      <c r="R23" s="364"/>
      <c r="S23" s="364"/>
      <c r="T23" s="364"/>
      <c r="U23" s="364"/>
      <c r="V23" s="365"/>
    </row>
    <row r="45" spans="1:2">
      <c r="A45" s="354">
        <v>4</v>
      </c>
      <c r="B45" s="354" t="s">
        <v>184</v>
      </c>
    </row>
    <row r="46" spans="1:2">
      <c r="B46" s="354" t="s">
        <v>189</v>
      </c>
    </row>
    <row r="70" spans="1:2">
      <c r="A70" s="354">
        <v>5</v>
      </c>
      <c r="B70" s="354" t="s">
        <v>185</v>
      </c>
    </row>
  </sheetData>
  <pageMargins left="0.7" right="0.7" top="0.75" bottom="0.44" header="0.3" footer="0.3"/>
  <pageSetup paperSize="9" scale="87" orientation="landscape" verticalDpi="0" r:id="rId1"/>
  <rowBreaks count="1" manualBreakCount="1">
    <brk id="43" max="16383" man="1"/>
  </rowBreaks>
  <customProperties>
    <customPr name="WORKBKFUNCTIONCACHE" r:id="rId2"/>
  </customPropertie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tabColor theme="6"/>
    <pageSetUpPr fitToPage="1"/>
  </sheetPr>
  <dimension ref="A1:H564"/>
  <sheetViews>
    <sheetView zoomScaleNormal="100" zoomScaleSheetLayoutView="100" zoomScalePageLayoutView="80" workbookViewId="0"/>
  </sheetViews>
  <sheetFormatPr defaultColWidth="9.28515625" defaultRowHeight="12.75"/>
  <cols>
    <col min="1" max="1" width="28.42578125" style="127" customWidth="1"/>
    <col min="2" max="2" width="9.7109375" style="127" customWidth="1"/>
    <col min="3" max="3" width="2" style="88" customWidth="1"/>
    <col min="4" max="4" width="9.7109375" style="156" customWidth="1"/>
    <col min="5" max="5" width="9.7109375" style="127" customWidth="1"/>
    <col min="6" max="8" width="9.7109375" style="156" customWidth="1"/>
    <col min="9" max="16384" width="9.28515625" style="253"/>
  </cols>
  <sheetData>
    <row r="1" spans="1:8" s="3" customFormat="1" ht="21" customHeight="1">
      <c r="A1" s="346" t="s">
        <v>58</v>
      </c>
      <c r="B1" s="105"/>
      <c r="C1" s="138"/>
      <c r="D1" s="138"/>
      <c r="E1" s="105"/>
      <c r="F1" s="138"/>
      <c r="G1" s="138"/>
      <c r="H1" s="138"/>
    </row>
    <row r="2" spans="1:8" s="249" customFormat="1" ht="12" customHeight="1">
      <c r="A2" s="164"/>
      <c r="B2" s="520">
        <v>2019</v>
      </c>
      <c r="C2" s="88"/>
      <c r="D2" s="601">
        <v>2018</v>
      </c>
      <c r="E2" s="602"/>
      <c r="F2" s="602"/>
      <c r="G2" s="602"/>
      <c r="H2" s="602"/>
    </row>
    <row r="3" spans="1:8" s="249" customFormat="1" ht="15" customHeight="1">
      <c r="A3" s="94"/>
      <c r="B3" s="111" t="s">
        <v>21</v>
      </c>
      <c r="C3" s="137"/>
      <c r="D3" s="111" t="s">
        <v>22</v>
      </c>
      <c r="E3" s="111" t="s">
        <v>23</v>
      </c>
      <c r="F3" s="111" t="s">
        <v>17</v>
      </c>
      <c r="G3" s="111" t="s">
        <v>20</v>
      </c>
      <c r="H3" s="111" t="s">
        <v>21</v>
      </c>
    </row>
    <row r="4" spans="1:8" s="3" customFormat="1" ht="18" customHeight="1">
      <c r="A4" s="88" t="s">
        <v>32</v>
      </c>
      <c r="B4" s="159"/>
      <c r="C4" s="88"/>
      <c r="D4" s="137"/>
      <c r="E4" s="137"/>
      <c r="F4" s="137"/>
      <c r="G4" s="137"/>
      <c r="H4" s="137"/>
    </row>
    <row r="5" spans="1:8" s="249" customFormat="1" ht="12" customHeight="1">
      <c r="A5" s="77" t="s">
        <v>141</v>
      </c>
      <c r="B5" s="131">
        <v>14551</v>
      </c>
      <c r="C5" s="132"/>
      <c r="D5" s="131">
        <v>57188</v>
      </c>
      <c r="E5" s="131">
        <v>16413</v>
      </c>
      <c r="F5" s="131">
        <v>11241</v>
      </c>
      <c r="G5" s="131">
        <v>13617</v>
      </c>
      <c r="H5" s="131">
        <v>15917</v>
      </c>
    </row>
    <row r="6" spans="1:8" s="249" customFormat="1" ht="12" customHeight="1">
      <c r="A6" s="77" t="s">
        <v>142</v>
      </c>
      <c r="B6" s="131">
        <v>1271</v>
      </c>
      <c r="C6" s="132"/>
      <c r="D6" s="131">
        <v>6492</v>
      </c>
      <c r="E6" s="131">
        <v>896</v>
      </c>
      <c r="F6" s="131">
        <v>1523</v>
      </c>
      <c r="G6" s="131">
        <v>929</v>
      </c>
      <c r="H6" s="131">
        <v>3144</v>
      </c>
    </row>
    <row r="7" spans="1:8" s="249" customFormat="1" ht="12" customHeight="1">
      <c r="A7" s="77" t="s">
        <v>148</v>
      </c>
      <c r="B7" s="131">
        <v>6296</v>
      </c>
      <c r="C7" s="132"/>
      <c r="D7" s="131">
        <v>10150</v>
      </c>
      <c r="E7" s="131">
        <v>1866</v>
      </c>
      <c r="F7" s="131">
        <v>3099</v>
      </c>
      <c r="G7" s="131">
        <v>2122</v>
      </c>
      <c r="H7" s="131">
        <v>3063</v>
      </c>
    </row>
    <row r="8" spans="1:8" s="249" customFormat="1" ht="12" customHeight="1">
      <c r="A8" s="77" t="s">
        <v>4</v>
      </c>
      <c r="B8" s="131">
        <v>1951</v>
      </c>
      <c r="C8" s="132"/>
      <c r="D8" s="131">
        <v>9665</v>
      </c>
      <c r="E8" s="131">
        <v>1969</v>
      </c>
      <c r="F8" s="131">
        <v>1465</v>
      </c>
      <c r="G8" s="131">
        <v>2480</v>
      </c>
      <c r="H8" s="131">
        <v>3751</v>
      </c>
    </row>
    <row r="9" spans="1:8" s="249" customFormat="1" ht="12" customHeight="1">
      <c r="A9" s="94" t="s">
        <v>145</v>
      </c>
      <c r="B9" s="514">
        <v>720</v>
      </c>
      <c r="C9" s="132"/>
      <c r="D9" s="514">
        <v>5245</v>
      </c>
      <c r="E9" s="514">
        <v>1592</v>
      </c>
      <c r="F9" s="514">
        <v>1265</v>
      </c>
      <c r="G9" s="514">
        <v>1160</v>
      </c>
      <c r="H9" s="514">
        <v>1228</v>
      </c>
    </row>
    <row r="10" spans="1:8" s="3" customFormat="1" ht="12" customHeight="1">
      <c r="A10" s="77" t="s">
        <v>30</v>
      </c>
      <c r="B10" s="99">
        <v>24789</v>
      </c>
      <c r="C10" s="77"/>
      <c r="D10" s="99">
        <v>88740</v>
      </c>
      <c r="E10" s="99">
        <v>22736</v>
      </c>
      <c r="F10" s="99">
        <v>18593</v>
      </c>
      <c r="G10" s="99">
        <v>20308</v>
      </c>
      <c r="H10" s="99">
        <v>27103</v>
      </c>
    </row>
    <row r="11" spans="1:8" s="3" customFormat="1" ht="18" customHeight="1">
      <c r="A11" s="88" t="s">
        <v>29</v>
      </c>
      <c r="B11" s="99"/>
      <c r="C11" s="115"/>
      <c r="D11" s="115"/>
      <c r="E11" s="115"/>
      <c r="F11" s="115"/>
      <c r="G11" s="115"/>
      <c r="H11" s="115"/>
    </row>
    <row r="12" spans="1:8" s="249" customFormat="1" ht="12" customHeight="1">
      <c r="A12" s="77" t="s">
        <v>141</v>
      </c>
      <c r="B12" s="131">
        <v>16150</v>
      </c>
      <c r="C12" s="132"/>
      <c r="D12" s="131">
        <v>52016</v>
      </c>
      <c r="E12" s="131">
        <v>14839</v>
      </c>
      <c r="F12" s="131">
        <v>11603</v>
      </c>
      <c r="G12" s="131">
        <v>12614</v>
      </c>
      <c r="H12" s="131">
        <v>12960</v>
      </c>
    </row>
    <row r="13" spans="1:8" s="249" customFormat="1" ht="12" customHeight="1">
      <c r="A13" s="77" t="s">
        <v>142</v>
      </c>
      <c r="B13" s="131">
        <v>767</v>
      </c>
      <c r="C13" s="132"/>
      <c r="D13" s="131">
        <v>8006</v>
      </c>
      <c r="E13" s="131">
        <v>3165</v>
      </c>
      <c r="F13" s="131">
        <v>1921</v>
      </c>
      <c r="G13" s="131">
        <v>1697</v>
      </c>
      <c r="H13" s="131">
        <v>1223</v>
      </c>
    </row>
    <row r="14" spans="1:8" s="249" customFormat="1" ht="12" customHeight="1">
      <c r="A14" s="77" t="s">
        <v>147</v>
      </c>
      <c r="B14" s="131">
        <v>2470</v>
      </c>
      <c r="C14" s="132"/>
      <c r="D14" s="131">
        <v>12725</v>
      </c>
      <c r="E14" s="131">
        <v>4192</v>
      </c>
      <c r="F14" s="131">
        <v>2671</v>
      </c>
      <c r="G14" s="131">
        <v>3233</v>
      </c>
      <c r="H14" s="131">
        <v>2629</v>
      </c>
    </row>
    <row r="15" spans="1:8" s="249" customFormat="1" ht="12" customHeight="1">
      <c r="A15" s="77" t="s">
        <v>4</v>
      </c>
      <c r="B15" s="131">
        <v>1920</v>
      </c>
      <c r="C15" s="132"/>
      <c r="D15" s="131">
        <v>10464</v>
      </c>
      <c r="E15" s="131">
        <v>2339</v>
      </c>
      <c r="F15" s="131">
        <v>2795</v>
      </c>
      <c r="G15" s="131">
        <v>2671</v>
      </c>
      <c r="H15" s="131">
        <v>2659</v>
      </c>
    </row>
    <row r="16" spans="1:8" s="249" customFormat="1" ht="12" customHeight="1">
      <c r="A16" s="94" t="s">
        <v>145</v>
      </c>
      <c r="B16" s="514">
        <v>879</v>
      </c>
      <c r="C16" s="132"/>
      <c r="D16" s="514">
        <v>4784</v>
      </c>
      <c r="E16" s="514">
        <v>1327</v>
      </c>
      <c r="F16" s="514">
        <v>1014</v>
      </c>
      <c r="G16" s="514">
        <v>1347</v>
      </c>
      <c r="H16" s="514">
        <v>1096</v>
      </c>
    </row>
    <row r="17" spans="1:8" s="3" customFormat="1" ht="12" customHeight="1">
      <c r="A17" s="77" t="s">
        <v>30</v>
      </c>
      <c r="B17" s="99">
        <v>22186</v>
      </c>
      <c r="C17" s="77"/>
      <c r="D17" s="99">
        <v>87995</v>
      </c>
      <c r="E17" s="99">
        <v>25862</v>
      </c>
      <c r="F17" s="99">
        <v>20004</v>
      </c>
      <c r="G17" s="99">
        <v>21562</v>
      </c>
      <c r="H17" s="99">
        <v>20567</v>
      </c>
    </row>
    <row r="18" spans="1:8" s="3" customFormat="1" ht="18" customHeight="1">
      <c r="A18" s="88" t="s">
        <v>60</v>
      </c>
      <c r="B18" s="131"/>
      <c r="C18" s="88"/>
      <c r="D18" s="131"/>
      <c r="E18" s="131"/>
      <c r="F18" s="131"/>
      <c r="G18" s="131"/>
      <c r="H18" s="131"/>
    </row>
    <row r="19" spans="1:8" s="249" customFormat="1" ht="12" customHeight="1">
      <c r="A19" s="77" t="s">
        <v>141</v>
      </c>
      <c r="B19" s="131">
        <v>526</v>
      </c>
      <c r="C19" s="132"/>
      <c r="D19" s="131">
        <v>2431</v>
      </c>
      <c r="E19" s="131">
        <v>589</v>
      </c>
      <c r="F19" s="131">
        <v>545</v>
      </c>
      <c r="G19" s="131">
        <v>666</v>
      </c>
      <c r="H19" s="131">
        <v>631</v>
      </c>
    </row>
    <row r="20" spans="1:8" s="249" customFormat="1" ht="12" customHeight="1">
      <c r="A20" s="77" t="s">
        <v>142</v>
      </c>
      <c r="B20" s="131">
        <v>10</v>
      </c>
      <c r="C20" s="132"/>
      <c r="D20" s="131">
        <v>81</v>
      </c>
      <c r="E20" s="131">
        <v>4</v>
      </c>
      <c r="F20" s="131">
        <v>21</v>
      </c>
      <c r="G20" s="131">
        <v>56</v>
      </c>
      <c r="H20" s="131">
        <v>0</v>
      </c>
    </row>
    <row r="21" spans="1:8" s="249" customFormat="1" ht="12" customHeight="1">
      <c r="A21" s="77" t="s">
        <v>148</v>
      </c>
      <c r="B21" s="131">
        <v>1012</v>
      </c>
      <c r="C21" s="132"/>
      <c r="D21" s="131">
        <v>3345</v>
      </c>
      <c r="E21" s="131">
        <v>885</v>
      </c>
      <c r="F21" s="131">
        <v>389</v>
      </c>
      <c r="G21" s="131">
        <v>1320</v>
      </c>
      <c r="H21" s="131">
        <v>751</v>
      </c>
    </row>
    <row r="22" spans="1:8" s="249" customFormat="1" ht="12" customHeight="1">
      <c r="A22" s="77" t="s">
        <v>4</v>
      </c>
      <c r="B22" s="131">
        <v>166</v>
      </c>
      <c r="C22" s="132"/>
      <c r="D22" s="131">
        <v>1405</v>
      </c>
      <c r="E22" s="131">
        <v>215</v>
      </c>
      <c r="F22" s="131">
        <v>207</v>
      </c>
      <c r="G22" s="131">
        <v>103</v>
      </c>
      <c r="H22" s="131">
        <v>880</v>
      </c>
    </row>
    <row r="23" spans="1:8" s="249" customFormat="1" ht="12" customHeight="1">
      <c r="A23" s="94" t="s">
        <v>145</v>
      </c>
      <c r="B23" s="514">
        <v>200</v>
      </c>
      <c r="C23" s="132"/>
      <c r="D23" s="514">
        <v>1444</v>
      </c>
      <c r="E23" s="514">
        <v>528</v>
      </c>
      <c r="F23" s="514">
        <v>231</v>
      </c>
      <c r="G23" s="514">
        <v>291</v>
      </c>
      <c r="H23" s="514">
        <v>394</v>
      </c>
    </row>
    <row r="24" spans="1:8" s="249" customFormat="1" ht="12" customHeight="1">
      <c r="A24" s="77" t="s">
        <v>30</v>
      </c>
      <c r="B24" s="99">
        <v>1914</v>
      </c>
      <c r="C24" s="77"/>
      <c r="D24" s="99">
        <v>8706</v>
      </c>
      <c r="E24" s="99">
        <v>2221</v>
      </c>
      <c r="F24" s="99">
        <v>1393</v>
      </c>
      <c r="G24" s="99">
        <v>2436</v>
      </c>
      <c r="H24" s="99">
        <v>2656</v>
      </c>
    </row>
    <row r="25" spans="1:8" s="3" customFormat="1" ht="18" customHeight="1">
      <c r="A25" s="88" t="s">
        <v>61</v>
      </c>
      <c r="B25" s="131"/>
      <c r="C25" s="77"/>
      <c r="D25" s="131"/>
      <c r="E25" s="131"/>
      <c r="F25" s="131"/>
      <c r="G25" s="131"/>
      <c r="H25" s="131"/>
    </row>
    <row r="26" spans="1:8" s="249" customFormat="1" ht="12" customHeight="1">
      <c r="A26" s="77" t="s">
        <v>141</v>
      </c>
      <c r="B26" s="131">
        <v>328</v>
      </c>
      <c r="C26" s="132"/>
      <c r="D26" s="131">
        <v>2212</v>
      </c>
      <c r="E26" s="131">
        <v>561</v>
      </c>
      <c r="F26" s="131">
        <v>452</v>
      </c>
      <c r="G26" s="131">
        <v>672</v>
      </c>
      <c r="H26" s="131">
        <v>527</v>
      </c>
    </row>
    <row r="27" spans="1:8" s="249" customFormat="1" ht="12" customHeight="1">
      <c r="A27" s="77" t="s">
        <v>142</v>
      </c>
      <c r="B27" s="131">
        <v>15</v>
      </c>
      <c r="C27" s="132"/>
      <c r="D27" s="131">
        <v>344</v>
      </c>
      <c r="E27" s="131">
        <v>31</v>
      </c>
      <c r="F27" s="131">
        <v>3</v>
      </c>
      <c r="G27" s="131">
        <v>61</v>
      </c>
      <c r="H27" s="131">
        <v>249</v>
      </c>
    </row>
    <row r="28" spans="1:8" s="249" customFormat="1" ht="12" customHeight="1">
      <c r="A28" s="77" t="s">
        <v>148</v>
      </c>
      <c r="B28" s="131">
        <v>626</v>
      </c>
      <c r="C28" s="132"/>
      <c r="D28" s="131">
        <v>2805</v>
      </c>
      <c r="E28" s="131">
        <v>840</v>
      </c>
      <c r="F28" s="131">
        <v>613</v>
      </c>
      <c r="G28" s="131">
        <v>722</v>
      </c>
      <c r="H28" s="131">
        <v>630</v>
      </c>
    </row>
    <row r="29" spans="1:8" s="3" customFormat="1" ht="12" customHeight="1">
      <c r="A29" s="77" t="s">
        <v>4</v>
      </c>
      <c r="B29" s="131">
        <v>250</v>
      </c>
      <c r="C29" s="132"/>
      <c r="D29" s="131">
        <v>2058</v>
      </c>
      <c r="E29" s="131">
        <v>304</v>
      </c>
      <c r="F29" s="131">
        <v>582</v>
      </c>
      <c r="G29" s="131">
        <v>742</v>
      </c>
      <c r="H29" s="131">
        <v>430</v>
      </c>
    </row>
    <row r="30" spans="1:8" ht="12" customHeight="1">
      <c r="A30" s="94" t="s">
        <v>145</v>
      </c>
      <c r="B30" s="514">
        <v>171</v>
      </c>
      <c r="C30" s="132"/>
      <c r="D30" s="514">
        <v>1063</v>
      </c>
      <c r="E30" s="514">
        <v>240</v>
      </c>
      <c r="F30" s="514">
        <v>207</v>
      </c>
      <c r="G30" s="514">
        <v>379</v>
      </c>
      <c r="H30" s="514">
        <v>237</v>
      </c>
    </row>
    <row r="31" spans="1:8" ht="12" customHeight="1">
      <c r="A31" s="77" t="s">
        <v>30</v>
      </c>
      <c r="B31" s="99">
        <v>1390</v>
      </c>
      <c r="C31" s="77"/>
      <c r="D31" s="99">
        <v>8482</v>
      </c>
      <c r="E31" s="99">
        <v>1976</v>
      </c>
      <c r="F31" s="99">
        <v>1857</v>
      </c>
      <c r="G31" s="99">
        <v>2576</v>
      </c>
      <c r="H31" s="99">
        <v>2073</v>
      </c>
    </row>
    <row r="32" spans="1:8" ht="18" customHeight="1">
      <c r="A32" s="213"/>
      <c r="B32" s="163"/>
      <c r="C32" s="77"/>
      <c r="D32" s="99"/>
      <c r="E32" s="99"/>
      <c r="F32" s="80"/>
      <c r="G32" s="80"/>
      <c r="H32" s="80"/>
    </row>
    <row r="33" spans="1:8" ht="12" customHeight="1">
      <c r="A33" s="164" t="s">
        <v>62</v>
      </c>
      <c r="B33" s="163"/>
      <c r="C33" s="77"/>
      <c r="D33" s="80"/>
      <c r="E33" s="155"/>
      <c r="F33" s="155"/>
      <c r="G33" s="155"/>
      <c r="H33" s="155"/>
    </row>
    <row r="34" spans="1:8" ht="12" customHeight="1">
      <c r="A34" s="164" t="s">
        <v>149</v>
      </c>
      <c r="B34" s="163"/>
      <c r="D34" s="79"/>
      <c r="E34" s="155"/>
      <c r="F34" s="155"/>
      <c r="G34" s="155"/>
      <c r="H34" s="155"/>
    </row>
    <row r="35" spans="1:8" ht="12" customHeight="1">
      <c r="A35" s="77"/>
      <c r="B35" s="163"/>
      <c r="D35" s="79"/>
      <c r="E35" s="155"/>
      <c r="F35" s="155"/>
      <c r="G35" s="155"/>
      <c r="H35" s="155"/>
    </row>
    <row r="36" spans="1:8" ht="6" customHeight="1">
      <c r="A36" s="77"/>
      <c r="B36" s="163"/>
      <c r="D36" s="79"/>
      <c r="E36" s="155"/>
      <c r="F36" s="155"/>
      <c r="G36" s="155"/>
      <c r="H36" s="155"/>
    </row>
    <row r="37" spans="1:8" ht="6" customHeight="1">
      <c r="A37" s="77"/>
      <c r="B37" s="163"/>
      <c r="D37" s="79"/>
      <c r="E37" s="155"/>
      <c r="F37" s="155"/>
      <c r="G37" s="155"/>
      <c r="H37" s="155"/>
    </row>
    <row r="38" spans="1:8" ht="6" customHeight="1">
      <c r="A38" s="77"/>
      <c r="B38" s="163"/>
      <c r="D38" s="79"/>
      <c r="E38" s="155"/>
      <c r="F38" s="155"/>
      <c r="G38" s="155"/>
      <c r="H38" s="155"/>
    </row>
    <row r="39" spans="1:8" ht="13.5" customHeight="1">
      <c r="A39" s="77"/>
      <c r="B39" s="163"/>
      <c r="D39" s="79"/>
      <c r="E39" s="155"/>
      <c r="F39" s="155"/>
      <c r="G39" s="155"/>
      <c r="H39" s="155"/>
    </row>
    <row r="40" spans="1:8" ht="12.75" customHeight="1">
      <c r="A40" s="77"/>
      <c r="B40" s="163"/>
      <c r="D40" s="79"/>
      <c r="E40" s="155"/>
      <c r="F40" s="155"/>
      <c r="G40" s="155"/>
      <c r="H40" s="155"/>
    </row>
    <row r="41" spans="1:8" ht="6" customHeight="1">
      <c r="A41" s="77"/>
      <c r="B41" s="163"/>
      <c r="D41" s="79"/>
      <c r="E41" s="155"/>
      <c r="F41" s="155"/>
      <c r="G41" s="155"/>
      <c r="H41" s="155"/>
    </row>
    <row r="42" spans="1:8" ht="6" customHeight="1">
      <c r="A42" s="77"/>
      <c r="B42" s="163"/>
      <c r="D42" s="79"/>
      <c r="E42" s="155"/>
      <c r="F42" s="127"/>
      <c r="G42" s="127"/>
      <c r="H42" s="127"/>
    </row>
    <row r="43" spans="1:8" ht="6" customHeight="1">
      <c r="A43" s="77"/>
      <c r="B43" s="163"/>
      <c r="D43" s="79"/>
      <c r="F43" s="127"/>
      <c r="G43" s="127"/>
      <c r="H43" s="127"/>
    </row>
    <row r="44" spans="1:8" ht="6" customHeight="1">
      <c r="A44" s="77"/>
      <c r="B44" s="163"/>
      <c r="D44" s="79"/>
      <c r="F44" s="127"/>
      <c r="G44" s="127"/>
      <c r="H44" s="127"/>
    </row>
    <row r="45" spans="1:8" ht="6" customHeight="1">
      <c r="A45" s="77"/>
      <c r="B45" s="163"/>
      <c r="D45" s="79"/>
      <c r="E45" s="163"/>
      <c r="F45" s="127"/>
      <c r="G45" s="127"/>
      <c r="H45" s="127"/>
    </row>
    <row r="46" spans="1:8" ht="6" customHeight="1">
      <c r="A46" s="77"/>
      <c r="B46" s="163"/>
      <c r="D46" s="79"/>
      <c r="E46" s="163"/>
      <c r="F46" s="127"/>
      <c r="G46" s="127"/>
      <c r="H46" s="127"/>
    </row>
    <row r="47" spans="1:8" ht="6" customHeight="1">
      <c r="A47" s="77"/>
      <c r="B47" s="163"/>
      <c r="D47" s="79"/>
      <c r="E47" s="163"/>
      <c r="F47" s="127"/>
      <c r="G47" s="127"/>
      <c r="H47" s="127"/>
    </row>
    <row r="48" spans="1:8" ht="6" customHeight="1">
      <c r="A48" s="77"/>
      <c r="B48" s="163"/>
      <c r="D48" s="79"/>
      <c r="E48" s="163"/>
      <c r="F48" s="127"/>
      <c r="G48" s="127"/>
      <c r="H48" s="127"/>
    </row>
    <row r="49" spans="1:8" ht="13.5" customHeight="1">
      <c r="A49" s="77"/>
      <c r="B49" s="163"/>
      <c r="D49" s="79"/>
      <c r="E49" s="163"/>
      <c r="F49" s="127"/>
      <c r="G49" s="127"/>
      <c r="H49" s="127"/>
    </row>
    <row r="50" spans="1:8" ht="21" customHeight="1">
      <c r="A50" s="77"/>
      <c r="B50" s="163"/>
      <c r="D50" s="79"/>
      <c r="E50" s="163"/>
      <c r="F50" s="127"/>
      <c r="G50" s="127"/>
      <c r="H50" s="127"/>
    </row>
    <row r="51" spans="1:8" ht="6" customHeight="1">
      <c r="A51" s="77"/>
      <c r="B51" s="163"/>
      <c r="D51" s="79"/>
      <c r="E51" s="163"/>
      <c r="F51" s="127"/>
      <c r="G51" s="127"/>
      <c r="H51" s="127"/>
    </row>
    <row r="52" spans="1:8" ht="6" customHeight="1">
      <c r="A52" s="77"/>
      <c r="B52" s="163"/>
      <c r="D52" s="79"/>
      <c r="E52" s="163"/>
      <c r="F52" s="127"/>
      <c r="G52" s="127"/>
      <c r="H52" s="127"/>
    </row>
    <row r="53" spans="1:8" ht="6" customHeight="1">
      <c r="A53" s="77"/>
      <c r="B53" s="163"/>
      <c r="D53" s="79"/>
      <c r="E53" s="163"/>
      <c r="F53" s="127"/>
      <c r="G53" s="127"/>
      <c r="H53" s="127"/>
    </row>
    <row r="54" spans="1:8">
      <c r="A54" s="77"/>
      <c r="B54" s="163"/>
      <c r="D54" s="79"/>
      <c r="E54" s="163"/>
      <c r="F54" s="127"/>
      <c r="G54" s="127"/>
      <c r="H54" s="127"/>
    </row>
    <row r="55" spans="1:8">
      <c r="A55" s="77"/>
      <c r="B55" s="163"/>
      <c r="D55" s="79"/>
      <c r="E55" s="163"/>
      <c r="F55" s="127"/>
      <c r="G55" s="127"/>
      <c r="H55" s="127"/>
    </row>
    <row r="56" spans="1:8">
      <c r="A56" s="77"/>
      <c r="B56" s="163"/>
      <c r="D56" s="79"/>
      <c r="E56" s="163"/>
      <c r="F56" s="127"/>
      <c r="G56" s="127"/>
      <c r="H56" s="127"/>
    </row>
    <row r="57" spans="1:8">
      <c r="A57" s="77"/>
      <c r="B57" s="163"/>
      <c r="D57" s="79"/>
      <c r="E57" s="163"/>
      <c r="F57" s="127"/>
      <c r="G57" s="127"/>
      <c r="H57" s="127"/>
    </row>
    <row r="58" spans="1:8">
      <c r="A58" s="77"/>
      <c r="B58" s="163"/>
      <c r="D58" s="79"/>
      <c r="E58" s="163"/>
      <c r="F58" s="127"/>
      <c r="G58" s="127"/>
      <c r="H58" s="127"/>
    </row>
    <row r="59" spans="1:8">
      <c r="A59" s="77"/>
      <c r="B59" s="163"/>
      <c r="D59" s="79"/>
      <c r="E59" s="163"/>
      <c r="F59" s="127"/>
      <c r="G59" s="127"/>
      <c r="H59" s="127"/>
    </row>
    <row r="60" spans="1:8">
      <c r="A60" s="77"/>
      <c r="B60" s="163"/>
      <c r="D60" s="79"/>
      <c r="E60" s="163"/>
      <c r="F60" s="127"/>
      <c r="G60" s="127"/>
      <c r="H60" s="127"/>
    </row>
    <row r="61" spans="1:8">
      <c r="A61" s="77"/>
      <c r="B61" s="163"/>
      <c r="D61" s="79"/>
      <c r="E61" s="163"/>
      <c r="F61" s="127"/>
      <c r="G61" s="127"/>
      <c r="H61" s="127"/>
    </row>
    <row r="62" spans="1:8">
      <c r="A62" s="77"/>
      <c r="B62" s="163"/>
      <c r="D62" s="79"/>
      <c r="E62" s="163"/>
      <c r="F62" s="127"/>
      <c r="G62" s="127"/>
      <c r="H62" s="127"/>
    </row>
    <row r="63" spans="1:8">
      <c r="A63" s="77"/>
      <c r="B63" s="163"/>
      <c r="D63" s="79"/>
      <c r="E63" s="163"/>
      <c r="F63" s="163"/>
      <c r="G63" s="162"/>
      <c r="H63" s="162"/>
    </row>
    <row r="64" spans="1:8">
      <c r="A64" s="77"/>
      <c r="B64" s="155"/>
      <c r="D64" s="115"/>
      <c r="E64" s="155"/>
      <c r="F64" s="155"/>
      <c r="G64" s="154"/>
      <c r="H64" s="154"/>
    </row>
    <row r="65" spans="1:8">
      <c r="A65" s="77"/>
      <c r="B65" s="155"/>
      <c r="D65" s="115"/>
      <c r="E65" s="155"/>
      <c r="F65" s="155"/>
      <c r="G65" s="154"/>
      <c r="H65" s="154"/>
    </row>
    <row r="66" spans="1:8">
      <c r="A66" s="77"/>
      <c r="B66" s="155"/>
      <c r="D66" s="115"/>
      <c r="E66" s="155"/>
      <c r="F66" s="155"/>
      <c r="G66" s="154"/>
      <c r="H66" s="154"/>
    </row>
    <row r="67" spans="1:8">
      <c r="A67" s="77"/>
      <c r="B67" s="155"/>
      <c r="D67" s="115"/>
      <c r="E67" s="155"/>
      <c r="F67" s="155"/>
      <c r="G67" s="154"/>
      <c r="H67" s="154"/>
    </row>
    <row r="68" spans="1:8">
      <c r="A68" s="77"/>
      <c r="B68" s="155"/>
      <c r="D68" s="115"/>
      <c r="E68" s="155"/>
      <c r="F68" s="155"/>
      <c r="G68" s="154"/>
      <c r="H68" s="154"/>
    </row>
    <row r="69" spans="1:8">
      <c r="A69" s="77"/>
      <c r="B69" s="155"/>
      <c r="D69" s="115"/>
      <c r="E69" s="155"/>
      <c r="F69" s="155"/>
      <c r="G69" s="154"/>
      <c r="H69" s="154"/>
    </row>
    <row r="70" spans="1:8">
      <c r="A70" s="77"/>
      <c r="B70" s="155"/>
      <c r="D70" s="115"/>
      <c r="E70" s="155"/>
      <c r="F70" s="155"/>
      <c r="G70" s="154"/>
      <c r="H70" s="154"/>
    </row>
    <row r="71" spans="1:8">
      <c r="A71" s="77"/>
      <c r="B71" s="155"/>
      <c r="D71" s="115"/>
      <c r="E71" s="155"/>
      <c r="F71" s="155"/>
      <c r="G71" s="154"/>
      <c r="H71" s="154"/>
    </row>
    <row r="72" spans="1:8">
      <c r="A72" s="77"/>
      <c r="B72" s="155"/>
      <c r="D72" s="115"/>
      <c r="E72" s="155"/>
      <c r="F72" s="155"/>
      <c r="G72" s="154"/>
      <c r="H72" s="154"/>
    </row>
    <row r="73" spans="1:8">
      <c r="A73" s="77"/>
      <c r="B73" s="155"/>
      <c r="D73" s="115"/>
      <c r="E73" s="155"/>
      <c r="F73" s="155"/>
      <c r="G73" s="154"/>
      <c r="H73" s="154"/>
    </row>
    <row r="74" spans="1:8">
      <c r="A74" s="77"/>
      <c r="B74" s="155"/>
      <c r="D74" s="115"/>
      <c r="E74" s="155"/>
      <c r="F74" s="155"/>
      <c r="G74" s="154"/>
      <c r="H74" s="154"/>
    </row>
    <row r="75" spans="1:8">
      <c r="A75" s="77"/>
      <c r="B75" s="155"/>
      <c r="D75" s="115"/>
      <c r="E75" s="155"/>
      <c r="F75" s="155"/>
      <c r="G75" s="154"/>
      <c r="H75" s="154"/>
    </row>
    <row r="76" spans="1:8">
      <c r="A76" s="77"/>
      <c r="B76" s="155"/>
      <c r="D76" s="115"/>
      <c r="E76" s="155"/>
      <c r="F76" s="155"/>
      <c r="G76" s="154"/>
      <c r="H76" s="154"/>
    </row>
    <row r="77" spans="1:8">
      <c r="A77" s="77"/>
      <c r="B77" s="155"/>
      <c r="D77" s="115"/>
      <c r="E77" s="155"/>
      <c r="F77" s="155"/>
      <c r="G77" s="154"/>
      <c r="H77" s="154"/>
    </row>
    <row r="78" spans="1:8">
      <c r="A78" s="77"/>
      <c r="B78" s="155"/>
      <c r="D78" s="115"/>
      <c r="E78" s="155"/>
      <c r="F78" s="155"/>
      <c r="G78" s="154"/>
      <c r="H78" s="154"/>
    </row>
    <row r="79" spans="1:8">
      <c r="A79" s="77"/>
      <c r="B79" s="155"/>
      <c r="D79" s="115"/>
      <c r="E79" s="155"/>
      <c r="F79" s="155"/>
      <c r="G79" s="154"/>
      <c r="H79" s="154"/>
    </row>
    <row r="80" spans="1:8">
      <c r="A80" s="77"/>
      <c r="B80" s="155"/>
      <c r="D80" s="115"/>
      <c r="E80" s="155"/>
      <c r="F80" s="155"/>
      <c r="G80" s="154"/>
      <c r="H80" s="154"/>
    </row>
    <row r="81" spans="1:8">
      <c r="A81" s="77"/>
      <c r="B81" s="155"/>
      <c r="D81" s="115"/>
      <c r="E81" s="155"/>
      <c r="F81" s="155"/>
      <c r="G81" s="154"/>
      <c r="H81" s="154"/>
    </row>
    <row r="82" spans="1:8">
      <c r="A82" s="77"/>
      <c r="B82" s="155"/>
      <c r="D82" s="115"/>
      <c r="E82" s="155"/>
      <c r="F82" s="155"/>
      <c r="G82" s="154"/>
      <c r="H82" s="154"/>
    </row>
    <row r="83" spans="1:8">
      <c r="A83" s="77"/>
      <c r="B83" s="155"/>
      <c r="D83" s="115"/>
      <c r="E83" s="155"/>
      <c r="F83" s="155"/>
      <c r="G83" s="154"/>
      <c r="H83" s="154"/>
    </row>
    <row r="84" spans="1:8">
      <c r="A84" s="77"/>
      <c r="B84" s="155"/>
      <c r="D84" s="115"/>
      <c r="E84" s="155"/>
      <c r="F84" s="155"/>
      <c r="G84" s="154"/>
      <c r="H84" s="154"/>
    </row>
    <row r="85" spans="1:8">
      <c r="A85" s="77"/>
      <c r="B85" s="155"/>
      <c r="D85" s="115"/>
      <c r="E85" s="155"/>
      <c r="F85" s="155"/>
      <c r="G85" s="154"/>
      <c r="H85" s="154"/>
    </row>
    <row r="86" spans="1:8">
      <c r="A86" s="77"/>
      <c r="B86" s="155"/>
      <c r="D86" s="115"/>
      <c r="E86" s="155"/>
      <c r="F86" s="155"/>
      <c r="G86" s="154"/>
      <c r="H86" s="154"/>
    </row>
    <row r="87" spans="1:8">
      <c r="A87" s="77"/>
      <c r="B87" s="155"/>
      <c r="D87" s="115"/>
      <c r="E87" s="155"/>
      <c r="F87" s="155"/>
      <c r="G87" s="154"/>
      <c r="H87" s="154"/>
    </row>
    <row r="88" spans="1:8">
      <c r="A88" s="77"/>
      <c r="B88" s="155"/>
      <c r="D88" s="115"/>
      <c r="E88" s="155"/>
      <c r="F88" s="155"/>
      <c r="G88" s="154"/>
      <c r="H88" s="154"/>
    </row>
    <row r="89" spans="1:8">
      <c r="A89" s="77"/>
      <c r="B89" s="155"/>
      <c r="D89" s="115"/>
      <c r="E89" s="155"/>
      <c r="F89" s="155"/>
      <c r="G89" s="154"/>
      <c r="H89" s="154"/>
    </row>
    <row r="90" spans="1:8">
      <c r="A90" s="77"/>
      <c r="B90" s="155"/>
      <c r="D90" s="115"/>
      <c r="E90" s="155"/>
      <c r="F90" s="155"/>
      <c r="G90" s="154"/>
      <c r="H90" s="154"/>
    </row>
    <row r="91" spans="1:8">
      <c r="A91" s="77"/>
      <c r="B91" s="155"/>
      <c r="D91" s="115"/>
      <c r="E91" s="155"/>
      <c r="F91" s="155"/>
      <c r="G91" s="154"/>
      <c r="H91" s="154"/>
    </row>
    <row r="92" spans="1:8">
      <c r="A92" s="77"/>
      <c r="B92" s="155"/>
      <c r="D92" s="115"/>
      <c r="E92" s="155"/>
      <c r="F92" s="155"/>
      <c r="G92" s="154"/>
      <c r="H92" s="154"/>
    </row>
    <row r="93" spans="1:8">
      <c r="A93" s="77"/>
      <c r="B93" s="155"/>
      <c r="D93" s="115"/>
      <c r="E93" s="155"/>
      <c r="F93" s="155"/>
      <c r="G93" s="154"/>
      <c r="H93" s="154"/>
    </row>
    <row r="94" spans="1:8">
      <c r="A94" s="77"/>
      <c r="B94" s="155"/>
      <c r="D94" s="115"/>
      <c r="E94" s="155"/>
      <c r="F94" s="155"/>
      <c r="G94" s="154"/>
      <c r="H94" s="154"/>
    </row>
    <row r="95" spans="1:8">
      <c r="A95" s="77"/>
      <c r="B95" s="155"/>
      <c r="D95" s="115"/>
      <c r="E95" s="155"/>
      <c r="F95" s="155"/>
      <c r="G95" s="154"/>
      <c r="H95" s="154"/>
    </row>
    <row r="96" spans="1:8">
      <c r="A96" s="77"/>
      <c r="B96" s="155"/>
      <c r="D96" s="115"/>
      <c r="E96" s="155"/>
      <c r="F96" s="155"/>
      <c r="G96" s="154"/>
      <c r="H96" s="154"/>
    </row>
    <row r="97" spans="1:8">
      <c r="A97" s="77"/>
      <c r="B97" s="155"/>
      <c r="D97" s="115"/>
      <c r="E97" s="155"/>
      <c r="F97" s="155"/>
      <c r="G97" s="154"/>
      <c r="H97" s="154"/>
    </row>
    <row r="98" spans="1:8">
      <c r="A98" s="77"/>
      <c r="B98" s="155"/>
      <c r="D98" s="115"/>
      <c r="E98" s="155"/>
      <c r="F98" s="155"/>
      <c r="G98" s="154"/>
      <c r="H98" s="154"/>
    </row>
    <row r="99" spans="1:8">
      <c r="A99" s="77"/>
      <c r="B99" s="155"/>
      <c r="D99" s="115"/>
      <c r="E99" s="155"/>
      <c r="F99" s="155"/>
      <c r="G99" s="154"/>
      <c r="H99" s="154"/>
    </row>
    <row r="100" spans="1:8">
      <c r="A100" s="77"/>
      <c r="B100" s="155"/>
      <c r="D100" s="115"/>
      <c r="E100" s="155"/>
      <c r="F100" s="155"/>
      <c r="G100" s="154"/>
      <c r="H100" s="154"/>
    </row>
    <row r="101" spans="1:8">
      <c r="A101" s="77"/>
      <c r="B101" s="155"/>
      <c r="D101" s="115"/>
      <c r="E101" s="155"/>
      <c r="F101" s="155"/>
      <c r="G101" s="154"/>
      <c r="H101" s="154"/>
    </row>
    <row r="102" spans="1:8">
      <c r="A102" s="77"/>
      <c r="B102" s="155"/>
      <c r="D102" s="115"/>
      <c r="E102" s="155"/>
      <c r="F102" s="155"/>
      <c r="G102" s="154"/>
      <c r="H102" s="154"/>
    </row>
    <row r="103" spans="1:8">
      <c r="A103" s="77"/>
      <c r="B103" s="155"/>
      <c r="D103" s="115"/>
      <c r="E103" s="155"/>
      <c r="F103" s="155"/>
      <c r="G103" s="154"/>
      <c r="H103" s="154"/>
    </row>
    <row r="104" spans="1:8">
      <c r="A104" s="77"/>
      <c r="B104" s="155"/>
      <c r="D104" s="115"/>
      <c r="E104" s="155"/>
      <c r="F104" s="155"/>
      <c r="G104" s="154"/>
      <c r="H104" s="154"/>
    </row>
    <row r="105" spans="1:8">
      <c r="A105" s="77"/>
      <c r="B105" s="155"/>
      <c r="D105" s="115"/>
      <c r="E105" s="155"/>
      <c r="F105" s="155"/>
      <c r="G105" s="154"/>
      <c r="H105" s="154"/>
    </row>
    <row r="106" spans="1:8">
      <c r="A106" s="77"/>
      <c r="B106" s="155"/>
      <c r="D106" s="115"/>
      <c r="E106" s="155"/>
      <c r="F106" s="155"/>
      <c r="G106" s="154"/>
      <c r="H106" s="154"/>
    </row>
    <row r="107" spans="1:8">
      <c r="A107" s="77"/>
      <c r="B107" s="155"/>
      <c r="D107" s="115"/>
      <c r="E107" s="155"/>
      <c r="F107" s="155"/>
      <c r="G107" s="154"/>
      <c r="H107" s="154"/>
    </row>
    <row r="108" spans="1:8">
      <c r="A108" s="77"/>
      <c r="B108" s="155"/>
      <c r="D108" s="115"/>
      <c r="E108" s="155"/>
      <c r="F108" s="155"/>
      <c r="G108" s="154"/>
      <c r="H108" s="154"/>
    </row>
    <row r="109" spans="1:8">
      <c r="A109" s="77"/>
      <c r="B109" s="155"/>
      <c r="D109" s="115"/>
      <c r="E109" s="155"/>
      <c r="F109" s="155"/>
      <c r="G109" s="154"/>
      <c r="H109" s="154"/>
    </row>
    <row r="110" spans="1:8">
      <c r="A110" s="77"/>
      <c r="B110" s="155"/>
      <c r="D110" s="115"/>
      <c r="E110" s="155"/>
      <c r="F110" s="155"/>
      <c r="G110" s="154"/>
      <c r="H110" s="154"/>
    </row>
    <row r="111" spans="1:8">
      <c r="A111" s="77"/>
      <c r="B111" s="155"/>
      <c r="D111" s="115"/>
      <c r="E111" s="155"/>
      <c r="F111" s="155"/>
      <c r="G111" s="154"/>
      <c r="H111" s="154"/>
    </row>
    <row r="112" spans="1:8">
      <c r="A112" s="77"/>
      <c r="B112" s="155"/>
      <c r="D112" s="115"/>
      <c r="E112" s="155"/>
      <c r="F112" s="155"/>
      <c r="G112" s="154"/>
      <c r="H112" s="154"/>
    </row>
    <row r="113" spans="1:8">
      <c r="A113" s="77"/>
      <c r="B113" s="155"/>
      <c r="D113" s="115"/>
      <c r="E113" s="155"/>
      <c r="F113" s="155"/>
      <c r="G113" s="154"/>
      <c r="H113" s="154"/>
    </row>
    <row r="114" spans="1:8">
      <c r="A114" s="77"/>
      <c r="B114" s="155"/>
      <c r="D114" s="115"/>
      <c r="E114" s="155"/>
      <c r="F114" s="155"/>
      <c r="G114" s="154"/>
      <c r="H114" s="154"/>
    </row>
    <row r="115" spans="1:8">
      <c r="A115" s="77"/>
      <c r="B115" s="155"/>
      <c r="D115" s="115"/>
      <c r="E115" s="155"/>
      <c r="F115" s="155"/>
      <c r="G115" s="154"/>
      <c r="H115" s="154"/>
    </row>
    <row r="116" spans="1:8">
      <c r="A116" s="77"/>
      <c r="B116" s="155"/>
      <c r="D116" s="115"/>
      <c r="E116" s="155"/>
      <c r="F116" s="155"/>
      <c r="G116" s="154"/>
      <c r="H116" s="154"/>
    </row>
    <row r="117" spans="1:8">
      <c r="A117" s="77"/>
      <c r="B117" s="155"/>
      <c r="D117" s="115"/>
      <c r="E117" s="155"/>
      <c r="F117" s="155"/>
      <c r="G117" s="154"/>
      <c r="H117" s="154"/>
    </row>
    <row r="118" spans="1:8">
      <c r="A118" s="77"/>
      <c r="B118" s="155"/>
      <c r="D118" s="115"/>
      <c r="E118" s="155"/>
      <c r="F118" s="155"/>
      <c r="G118" s="154"/>
      <c r="H118" s="154"/>
    </row>
    <row r="119" spans="1:8">
      <c r="A119" s="77"/>
      <c r="B119" s="155"/>
      <c r="D119" s="115"/>
      <c r="E119" s="155"/>
      <c r="F119" s="155"/>
      <c r="G119" s="154"/>
      <c r="H119" s="154"/>
    </row>
    <row r="120" spans="1:8">
      <c r="A120" s="77"/>
      <c r="B120" s="155"/>
      <c r="D120" s="115"/>
      <c r="E120" s="155"/>
      <c r="F120" s="155"/>
      <c r="G120" s="154"/>
      <c r="H120" s="154"/>
    </row>
    <row r="121" spans="1:8">
      <c r="A121" s="77"/>
      <c r="B121" s="155"/>
      <c r="D121" s="115"/>
      <c r="E121" s="155"/>
      <c r="F121" s="155"/>
      <c r="G121" s="154"/>
      <c r="H121" s="154"/>
    </row>
    <row r="122" spans="1:8">
      <c r="A122" s="77"/>
      <c r="B122" s="155"/>
      <c r="D122" s="115"/>
      <c r="E122" s="155"/>
      <c r="F122" s="155"/>
      <c r="G122" s="154"/>
      <c r="H122" s="154"/>
    </row>
    <row r="123" spans="1:8">
      <c r="A123" s="77"/>
      <c r="B123" s="155"/>
      <c r="D123" s="115"/>
      <c r="E123" s="155"/>
      <c r="F123" s="155"/>
      <c r="G123" s="154"/>
      <c r="H123" s="154"/>
    </row>
    <row r="124" spans="1:8">
      <c r="A124" s="77"/>
      <c r="B124" s="155"/>
      <c r="D124" s="115"/>
      <c r="E124" s="155"/>
      <c r="F124" s="155"/>
      <c r="G124" s="154"/>
      <c r="H124" s="154"/>
    </row>
    <row r="125" spans="1:8">
      <c r="A125" s="77"/>
      <c r="B125" s="155"/>
      <c r="D125" s="115"/>
      <c r="E125" s="155"/>
      <c r="F125" s="155"/>
      <c r="G125" s="154"/>
      <c r="H125" s="154"/>
    </row>
    <row r="126" spans="1:8">
      <c r="A126" s="77"/>
      <c r="B126" s="155"/>
      <c r="D126" s="115"/>
      <c r="E126" s="155"/>
      <c r="F126" s="155"/>
      <c r="G126" s="154"/>
      <c r="H126" s="154"/>
    </row>
    <row r="127" spans="1:8">
      <c r="A127" s="77"/>
      <c r="B127" s="155"/>
      <c r="D127" s="115"/>
      <c r="E127" s="155"/>
      <c r="F127" s="155"/>
      <c r="G127" s="154"/>
      <c r="H127" s="154"/>
    </row>
    <row r="128" spans="1:8">
      <c r="A128" s="77"/>
      <c r="B128" s="155"/>
      <c r="D128" s="115"/>
      <c r="E128" s="155"/>
      <c r="F128" s="155"/>
      <c r="G128" s="154"/>
      <c r="H128" s="154"/>
    </row>
    <row r="129" spans="1:8">
      <c r="A129" s="77"/>
      <c r="B129" s="155"/>
      <c r="D129" s="115"/>
      <c r="E129" s="155"/>
      <c r="F129" s="155"/>
      <c r="G129" s="154"/>
      <c r="H129" s="154"/>
    </row>
    <row r="130" spans="1:8">
      <c r="A130" s="77"/>
      <c r="B130" s="155"/>
      <c r="D130" s="115"/>
      <c r="E130" s="155"/>
      <c r="F130" s="155"/>
      <c r="G130" s="154"/>
      <c r="H130" s="154"/>
    </row>
    <row r="131" spans="1:8">
      <c r="A131" s="77"/>
      <c r="B131" s="155"/>
      <c r="D131" s="115"/>
      <c r="E131" s="155"/>
      <c r="F131" s="155"/>
      <c r="G131" s="154"/>
      <c r="H131" s="154"/>
    </row>
    <row r="132" spans="1:8">
      <c r="A132" s="77"/>
      <c r="B132" s="155"/>
      <c r="D132" s="115"/>
      <c r="E132" s="155"/>
      <c r="F132" s="155"/>
      <c r="G132" s="154"/>
      <c r="H132" s="154"/>
    </row>
    <row r="133" spans="1:8">
      <c r="A133" s="77"/>
      <c r="B133" s="155"/>
      <c r="D133" s="115"/>
      <c r="E133" s="155"/>
      <c r="F133" s="155"/>
      <c r="G133" s="154"/>
      <c r="H133" s="154"/>
    </row>
    <row r="134" spans="1:8">
      <c r="A134" s="77"/>
      <c r="B134" s="155"/>
      <c r="D134" s="115"/>
      <c r="E134" s="155"/>
      <c r="F134" s="155"/>
      <c r="G134" s="154"/>
      <c r="H134" s="154"/>
    </row>
    <row r="135" spans="1:8">
      <c r="A135" s="77"/>
      <c r="B135" s="155"/>
      <c r="D135" s="115"/>
      <c r="E135" s="155"/>
      <c r="F135" s="155"/>
      <c r="G135" s="154"/>
      <c r="H135" s="154"/>
    </row>
    <row r="136" spans="1:8">
      <c r="A136" s="77"/>
      <c r="B136" s="155"/>
      <c r="D136" s="115"/>
      <c r="E136" s="155"/>
      <c r="F136" s="155"/>
      <c r="G136" s="154"/>
      <c r="H136" s="154"/>
    </row>
    <row r="137" spans="1:8">
      <c r="A137" s="77"/>
      <c r="B137" s="155"/>
      <c r="D137" s="115"/>
      <c r="E137" s="155"/>
      <c r="F137" s="155"/>
      <c r="G137" s="154"/>
      <c r="H137" s="154"/>
    </row>
    <row r="138" spans="1:8">
      <c r="A138" s="77"/>
      <c r="B138" s="155"/>
      <c r="D138" s="115"/>
      <c r="E138" s="155"/>
      <c r="F138" s="155"/>
      <c r="G138" s="154"/>
      <c r="H138" s="154"/>
    </row>
    <row r="139" spans="1:8">
      <c r="A139" s="77"/>
      <c r="B139" s="155"/>
      <c r="D139" s="115"/>
      <c r="E139" s="155"/>
      <c r="F139" s="155"/>
      <c r="G139" s="154"/>
      <c r="H139" s="154"/>
    </row>
    <row r="140" spans="1:8">
      <c r="A140" s="77"/>
      <c r="B140" s="155"/>
      <c r="D140" s="115"/>
      <c r="E140" s="155"/>
      <c r="F140" s="155"/>
      <c r="G140" s="154"/>
      <c r="H140" s="154"/>
    </row>
    <row r="141" spans="1:8">
      <c r="A141" s="77"/>
      <c r="B141" s="155"/>
      <c r="D141" s="115"/>
      <c r="E141" s="155"/>
      <c r="F141" s="155"/>
      <c r="G141" s="154"/>
      <c r="H141" s="154"/>
    </row>
    <row r="142" spans="1:8">
      <c r="A142" s="77"/>
      <c r="B142" s="155"/>
      <c r="D142" s="115"/>
      <c r="E142" s="155"/>
      <c r="F142" s="155"/>
      <c r="G142" s="154"/>
      <c r="H142" s="154"/>
    </row>
    <row r="143" spans="1:8">
      <c r="A143" s="77"/>
      <c r="B143" s="155"/>
      <c r="D143" s="115"/>
      <c r="E143" s="155"/>
      <c r="F143" s="155"/>
      <c r="G143" s="154"/>
      <c r="H143" s="154"/>
    </row>
    <row r="144" spans="1:8">
      <c r="A144" s="77"/>
      <c r="B144" s="155"/>
      <c r="D144" s="115"/>
      <c r="E144" s="155"/>
      <c r="F144" s="155"/>
      <c r="G144" s="154"/>
      <c r="H144" s="154"/>
    </row>
    <row r="145" spans="1:8">
      <c r="A145" s="77"/>
      <c r="B145" s="155"/>
      <c r="D145" s="115"/>
      <c r="E145" s="155"/>
      <c r="F145" s="155"/>
      <c r="G145" s="154"/>
      <c r="H145" s="154"/>
    </row>
    <row r="146" spans="1:8">
      <c r="A146" s="77"/>
      <c r="B146" s="155"/>
      <c r="D146" s="115"/>
      <c r="E146" s="155"/>
      <c r="F146" s="155"/>
      <c r="G146" s="154"/>
      <c r="H146" s="154"/>
    </row>
    <row r="147" spans="1:8">
      <c r="A147" s="77"/>
      <c r="B147" s="155"/>
      <c r="D147" s="115"/>
      <c r="E147" s="155"/>
      <c r="F147" s="155"/>
      <c r="G147" s="154"/>
      <c r="H147" s="154"/>
    </row>
    <row r="148" spans="1:8">
      <c r="A148" s="77"/>
      <c r="B148" s="155"/>
      <c r="D148" s="115"/>
      <c r="E148" s="155"/>
      <c r="F148" s="155"/>
      <c r="G148" s="154"/>
      <c r="H148" s="154"/>
    </row>
    <row r="149" spans="1:8">
      <c r="A149" s="77"/>
      <c r="B149" s="155"/>
      <c r="D149" s="115"/>
      <c r="E149" s="155"/>
      <c r="F149" s="155"/>
      <c r="G149" s="154"/>
      <c r="H149" s="154"/>
    </row>
    <row r="150" spans="1:8">
      <c r="A150" s="77"/>
      <c r="B150" s="155"/>
      <c r="D150" s="115"/>
      <c r="E150" s="155"/>
      <c r="F150" s="155"/>
      <c r="G150" s="154"/>
      <c r="H150" s="154"/>
    </row>
    <row r="151" spans="1:8">
      <c r="A151" s="77"/>
      <c r="B151" s="155"/>
      <c r="D151" s="115"/>
      <c r="E151" s="155"/>
      <c r="F151" s="155"/>
      <c r="G151" s="154"/>
      <c r="H151" s="154"/>
    </row>
    <row r="152" spans="1:8">
      <c r="A152" s="77"/>
      <c r="B152" s="155"/>
      <c r="D152" s="115"/>
      <c r="E152" s="155"/>
      <c r="F152" s="155"/>
      <c r="G152" s="154"/>
      <c r="H152" s="154"/>
    </row>
    <row r="153" spans="1:8">
      <c r="A153" s="77"/>
      <c r="B153" s="155"/>
      <c r="D153" s="115"/>
      <c r="E153" s="155"/>
      <c r="F153" s="155"/>
      <c r="G153" s="154"/>
      <c r="H153" s="154"/>
    </row>
    <row r="154" spans="1:8">
      <c r="A154" s="77"/>
      <c r="B154" s="155"/>
      <c r="D154" s="115"/>
      <c r="E154" s="155"/>
      <c r="F154" s="155"/>
      <c r="G154" s="154"/>
      <c r="H154" s="154"/>
    </row>
    <row r="155" spans="1:8">
      <c r="A155" s="77"/>
      <c r="B155" s="155"/>
      <c r="D155" s="115"/>
      <c r="E155" s="155"/>
      <c r="F155" s="155"/>
      <c r="G155" s="154"/>
      <c r="H155" s="154"/>
    </row>
    <row r="156" spans="1:8">
      <c r="A156" s="77"/>
      <c r="B156" s="155"/>
      <c r="D156" s="115"/>
      <c r="E156" s="155"/>
      <c r="F156" s="155"/>
      <c r="G156" s="154"/>
      <c r="H156" s="154"/>
    </row>
    <row r="157" spans="1:8">
      <c r="A157" s="77"/>
      <c r="B157" s="155"/>
      <c r="D157" s="115"/>
      <c r="E157" s="155"/>
      <c r="F157" s="155"/>
      <c r="G157" s="154"/>
      <c r="H157" s="154"/>
    </row>
    <row r="158" spans="1:8">
      <c r="A158" s="77"/>
      <c r="B158" s="155"/>
      <c r="D158" s="115"/>
      <c r="E158" s="155"/>
      <c r="F158" s="155"/>
      <c r="G158" s="154"/>
      <c r="H158" s="154"/>
    </row>
    <row r="159" spans="1:8">
      <c r="A159" s="77"/>
      <c r="B159" s="155"/>
      <c r="D159" s="115"/>
      <c r="E159" s="155"/>
      <c r="F159" s="155"/>
      <c r="G159" s="154"/>
      <c r="H159" s="154"/>
    </row>
    <row r="160" spans="1:8">
      <c r="A160" s="77"/>
      <c r="B160" s="155"/>
      <c r="D160" s="115"/>
      <c r="E160" s="155"/>
      <c r="F160" s="155"/>
      <c r="G160" s="154"/>
      <c r="H160" s="154"/>
    </row>
    <row r="161" spans="1:8">
      <c r="A161" s="77"/>
      <c r="B161" s="155"/>
      <c r="D161" s="115"/>
      <c r="E161" s="155"/>
      <c r="F161" s="155"/>
      <c r="G161" s="154"/>
      <c r="H161" s="154"/>
    </row>
    <row r="162" spans="1:8">
      <c r="A162" s="77"/>
      <c r="B162" s="155"/>
      <c r="D162" s="115"/>
      <c r="E162" s="155"/>
      <c r="F162" s="155"/>
      <c r="G162" s="154"/>
      <c r="H162" s="154"/>
    </row>
    <row r="163" spans="1:8">
      <c r="A163" s="77"/>
      <c r="B163" s="155"/>
      <c r="D163" s="115"/>
      <c r="E163" s="155"/>
      <c r="F163" s="155"/>
      <c r="G163" s="154"/>
      <c r="H163" s="154"/>
    </row>
    <row r="164" spans="1:8">
      <c r="A164" s="77"/>
      <c r="B164" s="155"/>
      <c r="D164" s="115"/>
      <c r="E164" s="155"/>
      <c r="F164" s="155"/>
      <c r="G164" s="154"/>
      <c r="H164" s="154"/>
    </row>
    <row r="165" spans="1:8">
      <c r="A165" s="77"/>
      <c r="B165" s="155"/>
      <c r="D165" s="115"/>
      <c r="E165" s="155"/>
      <c r="F165" s="155"/>
      <c r="G165" s="154"/>
      <c r="H165" s="154"/>
    </row>
    <row r="166" spans="1:8">
      <c r="A166" s="77"/>
      <c r="B166" s="155"/>
      <c r="D166" s="115"/>
      <c r="E166" s="155"/>
      <c r="F166" s="155"/>
      <c r="G166" s="154"/>
      <c r="H166" s="154"/>
    </row>
    <row r="167" spans="1:8">
      <c r="A167" s="77"/>
      <c r="B167" s="155"/>
      <c r="D167" s="115"/>
      <c r="E167" s="155"/>
      <c r="F167" s="155"/>
      <c r="G167" s="154"/>
      <c r="H167" s="154"/>
    </row>
    <row r="168" spans="1:8">
      <c r="A168" s="77"/>
      <c r="B168" s="155"/>
      <c r="D168" s="115"/>
      <c r="E168" s="155"/>
      <c r="F168" s="155"/>
      <c r="G168" s="154"/>
      <c r="H168" s="154"/>
    </row>
    <row r="169" spans="1:8">
      <c r="A169" s="77"/>
      <c r="B169" s="155"/>
      <c r="D169" s="115"/>
      <c r="E169" s="155"/>
      <c r="F169" s="155"/>
      <c r="G169" s="154"/>
      <c r="H169" s="154"/>
    </row>
    <row r="170" spans="1:8">
      <c r="A170" s="77"/>
      <c r="B170" s="155"/>
      <c r="D170" s="115"/>
      <c r="E170" s="155"/>
      <c r="F170" s="155"/>
      <c r="G170" s="154"/>
      <c r="H170" s="154"/>
    </row>
    <row r="171" spans="1:8">
      <c r="A171" s="77"/>
      <c r="B171" s="155"/>
      <c r="D171" s="115"/>
      <c r="E171" s="155"/>
      <c r="F171" s="155"/>
      <c r="G171" s="154"/>
      <c r="H171" s="154"/>
    </row>
    <row r="172" spans="1:8">
      <c r="A172" s="77"/>
      <c r="B172" s="155"/>
      <c r="D172" s="115"/>
      <c r="E172" s="155"/>
      <c r="F172" s="155"/>
      <c r="G172" s="154"/>
      <c r="H172" s="154"/>
    </row>
    <row r="173" spans="1:8">
      <c r="A173" s="77"/>
      <c r="B173" s="155"/>
      <c r="D173" s="115"/>
      <c r="E173" s="155"/>
      <c r="F173" s="155"/>
      <c r="G173" s="154"/>
      <c r="H173" s="154"/>
    </row>
    <row r="174" spans="1:8">
      <c r="A174" s="77"/>
      <c r="B174" s="155"/>
      <c r="D174" s="115"/>
      <c r="E174" s="155"/>
      <c r="F174" s="155"/>
      <c r="G174" s="154"/>
      <c r="H174" s="154"/>
    </row>
    <row r="175" spans="1:8">
      <c r="A175" s="77"/>
      <c r="B175" s="155"/>
      <c r="D175" s="115"/>
      <c r="E175" s="155"/>
      <c r="F175" s="155"/>
      <c r="G175" s="154"/>
      <c r="H175" s="154"/>
    </row>
    <row r="176" spans="1:8">
      <c r="A176" s="77"/>
      <c r="B176" s="155"/>
      <c r="D176" s="115"/>
      <c r="E176" s="155"/>
      <c r="F176" s="155"/>
      <c r="G176" s="154"/>
      <c r="H176" s="154"/>
    </row>
    <row r="177" spans="1:8">
      <c r="A177" s="77"/>
      <c r="B177" s="155"/>
      <c r="D177" s="115"/>
      <c r="E177" s="155"/>
      <c r="F177" s="155"/>
      <c r="G177" s="154"/>
      <c r="H177" s="154"/>
    </row>
    <row r="178" spans="1:8">
      <c r="A178" s="77"/>
      <c r="B178" s="155"/>
      <c r="D178" s="115"/>
      <c r="E178" s="155"/>
      <c r="F178" s="155"/>
      <c r="G178" s="154"/>
      <c r="H178" s="154"/>
    </row>
    <row r="179" spans="1:8">
      <c r="A179" s="77"/>
      <c r="B179" s="155"/>
      <c r="D179" s="115"/>
      <c r="E179" s="155"/>
      <c r="F179" s="155"/>
      <c r="G179" s="154"/>
      <c r="H179" s="154"/>
    </row>
    <row r="180" spans="1:8">
      <c r="A180" s="77"/>
      <c r="B180" s="155"/>
      <c r="D180" s="115"/>
      <c r="E180" s="155"/>
      <c r="F180" s="155"/>
      <c r="G180" s="154"/>
      <c r="H180" s="154"/>
    </row>
    <row r="181" spans="1:8">
      <c r="A181" s="77"/>
      <c r="B181" s="155"/>
      <c r="D181" s="115"/>
      <c r="E181" s="155"/>
      <c r="F181" s="155"/>
      <c r="G181" s="154"/>
      <c r="H181" s="154"/>
    </row>
    <row r="182" spans="1:8">
      <c r="A182" s="77"/>
      <c r="B182" s="155"/>
      <c r="D182" s="115"/>
      <c r="E182" s="155"/>
      <c r="F182" s="155"/>
      <c r="G182" s="154"/>
      <c r="H182" s="154"/>
    </row>
    <row r="183" spans="1:8">
      <c r="A183" s="77"/>
      <c r="B183" s="155"/>
      <c r="D183" s="115"/>
      <c r="E183" s="155"/>
      <c r="F183" s="155"/>
      <c r="G183" s="154"/>
      <c r="H183" s="154"/>
    </row>
    <row r="184" spans="1:8">
      <c r="A184" s="77"/>
      <c r="B184" s="155"/>
      <c r="D184" s="115"/>
      <c r="E184" s="155"/>
      <c r="F184" s="155"/>
      <c r="G184" s="154"/>
      <c r="H184" s="154"/>
    </row>
    <row r="185" spans="1:8">
      <c r="A185" s="77"/>
      <c r="B185" s="155"/>
      <c r="D185" s="115"/>
      <c r="E185" s="155"/>
      <c r="F185" s="155"/>
      <c r="G185" s="154"/>
      <c r="H185" s="154"/>
    </row>
    <row r="186" spans="1:8">
      <c r="A186" s="77"/>
      <c r="B186" s="155"/>
      <c r="C186" s="115"/>
      <c r="D186" s="155"/>
      <c r="E186" s="155"/>
      <c r="F186" s="154"/>
      <c r="G186" s="154"/>
    </row>
    <row r="187" spans="1:8">
      <c r="A187" s="77"/>
      <c r="B187" s="155"/>
      <c r="C187" s="115"/>
      <c r="D187" s="155"/>
      <c r="E187" s="155"/>
      <c r="F187" s="154"/>
      <c r="G187" s="154"/>
    </row>
    <row r="188" spans="1:8">
      <c r="A188" s="77"/>
      <c r="B188" s="155"/>
      <c r="C188" s="115"/>
      <c r="D188" s="155"/>
      <c r="E188" s="155"/>
      <c r="F188" s="154"/>
      <c r="G188" s="154"/>
    </row>
    <row r="189" spans="1:8">
      <c r="A189" s="77"/>
      <c r="B189" s="155"/>
      <c r="C189" s="115"/>
      <c r="D189" s="155"/>
      <c r="E189" s="155"/>
      <c r="F189" s="154"/>
      <c r="G189" s="154"/>
    </row>
    <row r="190" spans="1:8">
      <c r="A190" s="77"/>
      <c r="B190" s="155"/>
      <c r="C190" s="115"/>
      <c r="D190" s="155"/>
      <c r="E190" s="155"/>
      <c r="F190" s="154"/>
      <c r="G190" s="154"/>
    </row>
    <row r="191" spans="1:8">
      <c r="A191" s="77"/>
      <c r="B191" s="155"/>
      <c r="C191" s="115"/>
      <c r="D191" s="155"/>
      <c r="E191" s="155"/>
      <c r="F191" s="154"/>
      <c r="G191" s="154"/>
    </row>
    <row r="192" spans="1:8">
      <c r="A192" s="77"/>
      <c r="B192" s="155"/>
      <c r="C192" s="115"/>
      <c r="D192" s="155"/>
      <c r="E192" s="155"/>
      <c r="F192" s="154"/>
      <c r="G192" s="154"/>
    </row>
    <row r="193" spans="1:7">
      <c r="A193" s="77"/>
      <c r="B193" s="155"/>
      <c r="C193" s="115"/>
      <c r="D193" s="155"/>
      <c r="E193" s="155"/>
      <c r="F193" s="154"/>
      <c r="G193" s="154"/>
    </row>
    <row r="194" spans="1:7">
      <c r="A194" s="77"/>
      <c r="B194" s="155"/>
      <c r="C194" s="115"/>
      <c r="D194" s="155"/>
      <c r="E194" s="155"/>
      <c r="F194" s="154"/>
      <c r="G194" s="154"/>
    </row>
    <row r="195" spans="1:7">
      <c r="A195" s="77"/>
      <c r="B195" s="155"/>
      <c r="C195" s="115"/>
      <c r="D195" s="155"/>
      <c r="E195" s="155"/>
      <c r="F195" s="154"/>
      <c r="G195" s="154"/>
    </row>
    <row r="196" spans="1:7">
      <c r="A196" s="77"/>
      <c r="B196" s="155"/>
      <c r="C196" s="115"/>
      <c r="D196" s="155"/>
      <c r="E196" s="155"/>
      <c r="F196" s="154"/>
      <c r="G196" s="154"/>
    </row>
    <row r="197" spans="1:7">
      <c r="A197" s="77"/>
      <c r="B197" s="155"/>
      <c r="C197" s="115"/>
      <c r="D197" s="155"/>
      <c r="E197" s="155"/>
      <c r="F197" s="154"/>
      <c r="G197" s="154"/>
    </row>
    <row r="198" spans="1:7">
      <c r="A198" s="77"/>
      <c r="B198" s="155"/>
      <c r="C198" s="115"/>
      <c r="D198" s="155"/>
      <c r="E198" s="155"/>
      <c r="F198" s="154"/>
      <c r="G198" s="154"/>
    </row>
    <row r="199" spans="1:7">
      <c r="A199" s="77"/>
      <c r="B199" s="155"/>
      <c r="C199" s="115"/>
      <c r="D199" s="155"/>
      <c r="E199" s="155"/>
      <c r="F199" s="154"/>
      <c r="G199" s="154"/>
    </row>
    <row r="200" spans="1:7">
      <c r="A200" s="77"/>
      <c r="B200" s="155"/>
      <c r="C200" s="115"/>
      <c r="D200" s="155"/>
      <c r="E200" s="155"/>
      <c r="F200" s="154"/>
      <c r="G200" s="154"/>
    </row>
    <row r="201" spans="1:7">
      <c r="A201" s="77"/>
      <c r="B201" s="155"/>
      <c r="C201" s="115"/>
      <c r="D201" s="155"/>
      <c r="E201" s="155"/>
      <c r="F201" s="154"/>
      <c r="G201" s="154"/>
    </row>
    <row r="202" spans="1:7">
      <c r="A202" s="77"/>
      <c r="B202" s="155"/>
      <c r="C202" s="115"/>
      <c r="D202" s="155"/>
      <c r="E202" s="155"/>
      <c r="F202" s="154"/>
      <c r="G202" s="154"/>
    </row>
    <row r="203" spans="1:7">
      <c r="A203" s="77"/>
      <c r="B203" s="155"/>
      <c r="C203" s="115"/>
      <c r="D203" s="155"/>
      <c r="E203" s="155"/>
      <c r="F203" s="154"/>
      <c r="G203" s="154"/>
    </row>
    <row r="204" spans="1:7">
      <c r="A204" s="77"/>
      <c r="B204" s="155"/>
      <c r="C204" s="115"/>
      <c r="D204" s="155"/>
      <c r="E204" s="155"/>
      <c r="F204" s="154"/>
      <c r="G204" s="154"/>
    </row>
    <row r="205" spans="1:7">
      <c r="A205" s="77"/>
      <c r="B205" s="155"/>
      <c r="C205" s="115"/>
      <c r="D205" s="155"/>
      <c r="E205" s="155"/>
      <c r="F205" s="154"/>
      <c r="G205" s="154"/>
    </row>
    <row r="206" spans="1:7">
      <c r="A206" s="77"/>
      <c r="B206" s="155"/>
      <c r="C206" s="115"/>
      <c r="D206" s="155"/>
      <c r="E206" s="155"/>
      <c r="F206" s="154"/>
      <c r="G206" s="154"/>
    </row>
    <row r="207" spans="1:7">
      <c r="A207" s="77"/>
      <c r="B207" s="155"/>
      <c r="C207" s="115"/>
      <c r="D207" s="155"/>
      <c r="E207" s="155"/>
      <c r="F207" s="154"/>
      <c r="G207" s="154"/>
    </row>
    <row r="208" spans="1:7">
      <c r="A208" s="77"/>
      <c r="B208" s="155"/>
      <c r="C208" s="115"/>
      <c r="D208" s="155"/>
      <c r="E208" s="155"/>
      <c r="F208" s="154"/>
      <c r="G208" s="154"/>
    </row>
    <row r="209" spans="1:7">
      <c r="A209" s="77"/>
      <c r="B209" s="155"/>
      <c r="C209" s="115"/>
      <c r="D209" s="155"/>
      <c r="E209" s="155"/>
      <c r="F209" s="154"/>
      <c r="G209" s="154"/>
    </row>
    <row r="210" spans="1:7">
      <c r="A210" s="77"/>
      <c r="B210" s="155"/>
      <c r="C210" s="115"/>
      <c r="D210" s="155"/>
      <c r="E210" s="155"/>
      <c r="F210" s="154"/>
      <c r="G210" s="154"/>
    </row>
    <row r="211" spans="1:7">
      <c r="A211" s="77"/>
      <c r="B211" s="155"/>
      <c r="C211" s="115"/>
      <c r="D211" s="155"/>
      <c r="E211" s="155"/>
      <c r="F211" s="154"/>
      <c r="G211" s="154"/>
    </row>
    <row r="212" spans="1:7">
      <c r="A212" s="77"/>
      <c r="B212" s="155"/>
      <c r="C212" s="115"/>
      <c r="D212" s="155"/>
      <c r="E212" s="155"/>
      <c r="F212" s="154"/>
      <c r="G212" s="154"/>
    </row>
    <row r="213" spans="1:7">
      <c r="A213" s="77"/>
      <c r="B213" s="155"/>
      <c r="C213" s="115"/>
      <c r="D213" s="155"/>
      <c r="E213" s="155"/>
      <c r="F213" s="154"/>
      <c r="G213" s="154"/>
    </row>
    <row r="214" spans="1:7">
      <c r="A214" s="77"/>
      <c r="B214" s="155"/>
      <c r="C214" s="115"/>
      <c r="D214" s="155"/>
      <c r="E214" s="155"/>
      <c r="F214" s="154"/>
      <c r="G214" s="154"/>
    </row>
    <row r="215" spans="1:7">
      <c r="A215" s="77"/>
      <c r="B215" s="155"/>
      <c r="C215" s="115"/>
      <c r="D215" s="155"/>
      <c r="E215" s="155"/>
      <c r="F215" s="154"/>
      <c r="G215" s="154"/>
    </row>
    <row r="216" spans="1:7">
      <c r="A216" s="77"/>
      <c r="B216" s="155"/>
      <c r="C216" s="115"/>
      <c r="D216" s="155"/>
      <c r="E216" s="155"/>
      <c r="F216" s="154"/>
      <c r="G216" s="154"/>
    </row>
    <row r="217" spans="1:7">
      <c r="A217" s="77"/>
      <c r="B217" s="155"/>
      <c r="C217" s="115"/>
      <c r="D217" s="155"/>
      <c r="E217" s="155"/>
      <c r="F217" s="154"/>
      <c r="G217" s="154"/>
    </row>
    <row r="218" spans="1:7">
      <c r="A218" s="77"/>
      <c r="B218" s="155"/>
      <c r="C218" s="115"/>
      <c r="D218" s="155"/>
      <c r="E218" s="155"/>
      <c r="F218" s="154"/>
      <c r="G218" s="154"/>
    </row>
    <row r="219" spans="1:7">
      <c r="A219" s="77"/>
      <c r="B219" s="155"/>
      <c r="C219" s="115"/>
      <c r="D219" s="155"/>
      <c r="E219" s="155"/>
      <c r="F219" s="154"/>
      <c r="G219" s="154"/>
    </row>
    <row r="220" spans="1:7">
      <c r="A220" s="77"/>
      <c r="B220" s="155"/>
      <c r="C220" s="115"/>
      <c r="D220" s="155"/>
      <c r="E220" s="155"/>
      <c r="F220" s="154"/>
      <c r="G220" s="154"/>
    </row>
    <row r="221" spans="1:7">
      <c r="A221" s="77"/>
      <c r="B221" s="155"/>
      <c r="C221" s="115"/>
      <c r="D221" s="155"/>
      <c r="E221" s="155"/>
      <c r="F221" s="154"/>
      <c r="G221" s="154"/>
    </row>
    <row r="222" spans="1:7">
      <c r="A222" s="77"/>
      <c r="B222" s="155"/>
      <c r="C222" s="115"/>
      <c r="D222" s="155"/>
      <c r="E222" s="155"/>
      <c r="F222" s="154"/>
      <c r="G222" s="154"/>
    </row>
    <row r="223" spans="1:7">
      <c r="A223" s="77"/>
      <c r="B223" s="155"/>
      <c r="C223" s="115"/>
      <c r="D223" s="155"/>
      <c r="E223" s="155"/>
      <c r="F223" s="154"/>
      <c r="G223" s="154"/>
    </row>
    <row r="224" spans="1:7">
      <c r="A224" s="77"/>
      <c r="B224" s="155"/>
      <c r="C224" s="115"/>
      <c r="D224" s="155"/>
      <c r="E224" s="155"/>
      <c r="F224" s="154"/>
      <c r="G224" s="154"/>
    </row>
    <row r="225" spans="1:7">
      <c r="A225" s="77"/>
      <c r="B225" s="155"/>
      <c r="C225" s="115"/>
      <c r="D225" s="155"/>
      <c r="E225" s="155"/>
      <c r="F225" s="154"/>
      <c r="G225" s="154"/>
    </row>
    <row r="226" spans="1:7">
      <c r="A226" s="77"/>
      <c r="B226" s="155"/>
      <c r="C226" s="115"/>
      <c r="D226" s="155"/>
      <c r="E226" s="155"/>
      <c r="F226" s="154"/>
      <c r="G226" s="154"/>
    </row>
    <row r="227" spans="1:7">
      <c r="A227" s="77"/>
      <c r="B227" s="155"/>
      <c r="C227" s="115"/>
      <c r="D227" s="155"/>
      <c r="E227" s="155"/>
      <c r="F227" s="154"/>
      <c r="G227" s="154"/>
    </row>
    <row r="228" spans="1:7">
      <c r="A228" s="77"/>
      <c r="B228" s="155"/>
      <c r="C228" s="115"/>
      <c r="D228" s="155"/>
      <c r="E228" s="155"/>
      <c r="F228" s="154"/>
      <c r="G228" s="154"/>
    </row>
    <row r="229" spans="1:7">
      <c r="A229" s="77"/>
      <c r="B229" s="155"/>
      <c r="C229" s="115"/>
      <c r="D229" s="155"/>
      <c r="E229" s="155"/>
      <c r="F229" s="154"/>
      <c r="G229" s="154"/>
    </row>
    <row r="230" spans="1:7">
      <c r="A230" s="77"/>
      <c r="B230" s="155"/>
      <c r="C230" s="115"/>
      <c r="D230" s="155"/>
      <c r="E230" s="155"/>
      <c r="F230" s="154"/>
      <c r="G230" s="154"/>
    </row>
    <row r="231" spans="1:7">
      <c r="A231" s="77"/>
      <c r="B231" s="155"/>
      <c r="C231" s="115"/>
      <c r="D231" s="155"/>
      <c r="E231" s="155"/>
      <c r="F231" s="154"/>
      <c r="G231" s="154"/>
    </row>
    <row r="232" spans="1:7">
      <c r="A232" s="77"/>
      <c r="B232" s="155"/>
      <c r="C232" s="115"/>
      <c r="D232" s="155"/>
      <c r="E232" s="155"/>
      <c r="F232" s="154"/>
      <c r="G232" s="154"/>
    </row>
    <row r="233" spans="1:7">
      <c r="A233" s="77"/>
      <c r="B233" s="155"/>
      <c r="C233" s="115"/>
      <c r="D233" s="155"/>
      <c r="E233" s="155"/>
      <c r="F233" s="154"/>
      <c r="G233" s="154"/>
    </row>
    <row r="234" spans="1:7">
      <c r="A234" s="77"/>
      <c r="B234" s="155"/>
      <c r="C234" s="115"/>
      <c r="D234" s="155"/>
      <c r="E234" s="155"/>
      <c r="F234" s="154"/>
      <c r="G234" s="154"/>
    </row>
    <row r="235" spans="1:7">
      <c r="A235" s="77"/>
      <c r="B235" s="155"/>
      <c r="C235" s="115"/>
      <c r="D235" s="155"/>
      <c r="E235" s="155"/>
      <c r="F235" s="154"/>
      <c r="G235" s="154"/>
    </row>
    <row r="236" spans="1:7">
      <c r="A236" s="77"/>
      <c r="B236" s="155"/>
      <c r="C236" s="115"/>
      <c r="D236" s="155"/>
      <c r="E236" s="155"/>
      <c r="F236" s="154"/>
      <c r="G236" s="154"/>
    </row>
    <row r="237" spans="1:7">
      <c r="A237" s="77"/>
      <c r="B237" s="155"/>
      <c r="C237" s="115"/>
      <c r="D237" s="155"/>
      <c r="E237" s="155"/>
      <c r="F237" s="154"/>
      <c r="G237" s="154"/>
    </row>
    <row r="238" spans="1:7">
      <c r="A238" s="77"/>
      <c r="B238" s="155"/>
      <c r="C238" s="115"/>
      <c r="D238" s="155"/>
      <c r="E238" s="155"/>
      <c r="F238" s="154"/>
      <c r="G238" s="154"/>
    </row>
    <row r="239" spans="1:7">
      <c r="A239" s="77"/>
      <c r="B239" s="155"/>
      <c r="C239" s="115"/>
      <c r="D239" s="155"/>
      <c r="E239" s="155"/>
      <c r="F239" s="154"/>
      <c r="G239" s="154"/>
    </row>
    <row r="240" spans="1:7">
      <c r="A240" s="77"/>
      <c r="B240" s="155"/>
      <c r="C240" s="115"/>
      <c r="D240" s="155"/>
      <c r="E240" s="155"/>
      <c r="F240" s="154"/>
      <c r="G240" s="154"/>
    </row>
    <row r="241" spans="1:7">
      <c r="A241" s="77"/>
      <c r="B241" s="155"/>
      <c r="C241" s="115"/>
      <c r="D241" s="155"/>
      <c r="E241" s="155"/>
      <c r="F241" s="154"/>
      <c r="G241" s="154"/>
    </row>
    <row r="242" spans="1:7">
      <c r="A242" s="77"/>
      <c r="B242" s="155"/>
      <c r="C242" s="115"/>
      <c r="D242" s="155"/>
      <c r="E242" s="155"/>
      <c r="F242" s="154"/>
      <c r="G242" s="154"/>
    </row>
    <row r="243" spans="1:7">
      <c r="A243" s="77"/>
      <c r="B243" s="155"/>
      <c r="C243" s="115"/>
      <c r="D243" s="155"/>
      <c r="E243" s="155"/>
      <c r="F243" s="154"/>
      <c r="G243" s="154"/>
    </row>
    <row r="244" spans="1:7">
      <c r="A244" s="77"/>
      <c r="B244" s="155"/>
      <c r="C244" s="115"/>
      <c r="D244" s="155"/>
      <c r="E244" s="155"/>
      <c r="F244" s="154"/>
      <c r="G244" s="154"/>
    </row>
    <row r="245" spans="1:7">
      <c r="A245" s="77"/>
      <c r="B245" s="155"/>
      <c r="C245" s="115"/>
      <c r="D245" s="155"/>
      <c r="E245" s="155"/>
      <c r="F245" s="154"/>
      <c r="G245" s="154"/>
    </row>
    <row r="246" spans="1:7">
      <c r="A246" s="77"/>
      <c r="B246" s="155"/>
      <c r="C246" s="115"/>
      <c r="D246" s="155"/>
      <c r="E246" s="155"/>
      <c r="F246" s="154"/>
      <c r="G246" s="154"/>
    </row>
    <row r="247" spans="1:7">
      <c r="A247" s="77"/>
      <c r="B247" s="155"/>
      <c r="C247" s="115"/>
      <c r="D247" s="155"/>
      <c r="E247" s="155"/>
      <c r="F247" s="154"/>
      <c r="G247" s="154"/>
    </row>
    <row r="248" spans="1:7">
      <c r="A248" s="77"/>
      <c r="B248" s="155"/>
      <c r="C248" s="115"/>
      <c r="D248" s="155"/>
      <c r="E248" s="155"/>
      <c r="F248" s="154"/>
      <c r="G248" s="154"/>
    </row>
    <row r="249" spans="1:7">
      <c r="A249" s="77"/>
      <c r="B249" s="155"/>
      <c r="C249" s="115"/>
      <c r="D249" s="155"/>
      <c r="E249" s="155"/>
      <c r="F249" s="154"/>
      <c r="G249" s="154"/>
    </row>
    <row r="250" spans="1:7">
      <c r="A250" s="77"/>
      <c r="B250" s="155"/>
      <c r="C250" s="115"/>
      <c r="D250" s="155"/>
      <c r="E250" s="155"/>
      <c r="F250" s="154"/>
      <c r="G250" s="154"/>
    </row>
    <row r="251" spans="1:7">
      <c r="A251" s="77"/>
      <c r="B251" s="155"/>
      <c r="C251" s="115"/>
      <c r="D251" s="155"/>
      <c r="E251" s="155"/>
      <c r="F251" s="154"/>
      <c r="G251" s="154"/>
    </row>
    <row r="252" spans="1:7">
      <c r="A252" s="77"/>
      <c r="B252" s="155"/>
      <c r="C252" s="115"/>
      <c r="D252" s="155"/>
      <c r="E252" s="155"/>
      <c r="F252" s="154"/>
      <c r="G252" s="154"/>
    </row>
    <row r="253" spans="1:7">
      <c r="A253" s="77"/>
      <c r="B253" s="155"/>
      <c r="C253" s="115"/>
      <c r="D253" s="155"/>
      <c r="E253" s="155"/>
      <c r="F253" s="154"/>
      <c r="G253" s="154"/>
    </row>
    <row r="254" spans="1:7">
      <c r="A254" s="77"/>
      <c r="B254" s="155"/>
      <c r="C254" s="115"/>
      <c r="D254" s="155"/>
      <c r="E254" s="155"/>
      <c r="F254" s="154"/>
      <c r="G254" s="154"/>
    </row>
    <row r="255" spans="1:7">
      <c r="A255" s="77"/>
      <c r="B255" s="155"/>
      <c r="C255" s="115"/>
      <c r="D255" s="155"/>
      <c r="E255" s="155"/>
      <c r="F255" s="154"/>
      <c r="G255" s="154"/>
    </row>
    <row r="256" spans="1:7">
      <c r="A256" s="77"/>
      <c r="B256" s="155"/>
      <c r="C256" s="115"/>
      <c r="D256" s="155"/>
      <c r="E256" s="155"/>
      <c r="F256" s="154"/>
      <c r="G256" s="154"/>
    </row>
    <row r="257" spans="1:7">
      <c r="A257" s="77"/>
      <c r="B257" s="155"/>
      <c r="C257" s="115"/>
      <c r="D257" s="155"/>
      <c r="E257" s="155"/>
      <c r="F257" s="154"/>
      <c r="G257" s="154"/>
    </row>
    <row r="258" spans="1:7">
      <c r="A258" s="77"/>
      <c r="B258" s="155"/>
      <c r="C258" s="115"/>
      <c r="D258" s="155"/>
      <c r="E258" s="155"/>
      <c r="F258" s="154"/>
      <c r="G258" s="154"/>
    </row>
    <row r="259" spans="1:7">
      <c r="A259" s="77"/>
      <c r="B259" s="155"/>
      <c r="C259" s="115"/>
      <c r="D259" s="155"/>
      <c r="E259" s="155"/>
      <c r="F259" s="154"/>
      <c r="G259" s="154"/>
    </row>
    <row r="260" spans="1:7">
      <c r="A260" s="77"/>
      <c r="B260" s="155"/>
      <c r="C260" s="115"/>
      <c r="D260" s="155"/>
      <c r="E260" s="155"/>
      <c r="F260" s="154"/>
      <c r="G260" s="154"/>
    </row>
    <row r="261" spans="1:7">
      <c r="A261" s="77"/>
      <c r="B261" s="155"/>
      <c r="C261" s="115"/>
      <c r="D261" s="155"/>
      <c r="E261" s="155"/>
      <c r="F261" s="154"/>
      <c r="G261" s="154"/>
    </row>
    <row r="262" spans="1:7">
      <c r="A262" s="77"/>
      <c r="B262" s="155"/>
      <c r="C262" s="115"/>
      <c r="D262" s="155"/>
      <c r="E262" s="155"/>
      <c r="F262" s="154"/>
      <c r="G262" s="154"/>
    </row>
    <row r="263" spans="1:7">
      <c r="A263" s="77"/>
      <c r="B263" s="155"/>
      <c r="C263" s="115"/>
      <c r="D263" s="155"/>
      <c r="E263" s="155"/>
      <c r="F263" s="154"/>
      <c r="G263" s="154"/>
    </row>
    <row r="264" spans="1:7">
      <c r="A264" s="77"/>
      <c r="B264" s="155"/>
      <c r="C264" s="115"/>
      <c r="D264" s="155"/>
      <c r="E264" s="155"/>
      <c r="F264" s="154"/>
      <c r="G264" s="154"/>
    </row>
    <row r="265" spans="1:7">
      <c r="A265" s="77"/>
      <c r="B265" s="155"/>
      <c r="C265" s="115"/>
      <c r="D265" s="155"/>
      <c r="E265" s="155"/>
      <c r="F265" s="154"/>
      <c r="G265" s="154"/>
    </row>
    <row r="266" spans="1:7">
      <c r="A266" s="77"/>
      <c r="B266" s="155"/>
      <c r="C266" s="115"/>
      <c r="D266" s="155"/>
      <c r="E266" s="155"/>
      <c r="F266" s="154"/>
      <c r="G266" s="154"/>
    </row>
    <row r="267" spans="1:7">
      <c r="A267" s="77"/>
      <c r="B267" s="155"/>
      <c r="C267" s="115"/>
      <c r="D267" s="155"/>
      <c r="E267" s="155"/>
      <c r="F267" s="154"/>
      <c r="G267" s="154"/>
    </row>
    <row r="268" spans="1:7">
      <c r="A268" s="77"/>
      <c r="B268" s="155"/>
      <c r="C268" s="115"/>
      <c r="D268" s="155"/>
      <c r="E268" s="155"/>
      <c r="F268" s="154"/>
      <c r="G268" s="154"/>
    </row>
    <row r="269" spans="1:7">
      <c r="A269" s="77"/>
      <c r="B269" s="155"/>
      <c r="C269" s="115"/>
      <c r="D269" s="155"/>
      <c r="E269" s="155"/>
      <c r="F269" s="154"/>
      <c r="G269" s="154"/>
    </row>
    <row r="270" spans="1:7">
      <c r="A270" s="77"/>
      <c r="B270" s="155"/>
      <c r="C270" s="115"/>
      <c r="D270" s="155"/>
      <c r="E270" s="155"/>
      <c r="F270" s="154"/>
      <c r="G270" s="154"/>
    </row>
    <row r="271" spans="1:7">
      <c r="A271" s="77"/>
      <c r="B271" s="155"/>
      <c r="C271" s="115"/>
      <c r="D271" s="155"/>
      <c r="E271" s="155"/>
      <c r="F271" s="154"/>
      <c r="G271" s="154"/>
    </row>
    <row r="272" spans="1:7">
      <c r="A272" s="77"/>
      <c r="B272" s="155"/>
      <c r="C272" s="115"/>
      <c r="D272" s="155"/>
      <c r="E272" s="155"/>
      <c r="F272" s="154"/>
      <c r="G272" s="154"/>
    </row>
    <row r="273" spans="1:7">
      <c r="A273" s="77"/>
      <c r="B273" s="155"/>
      <c r="C273" s="115"/>
      <c r="D273" s="155"/>
      <c r="E273" s="155"/>
      <c r="F273" s="154"/>
      <c r="G273" s="154"/>
    </row>
    <row r="274" spans="1:7">
      <c r="A274" s="77"/>
      <c r="B274" s="155"/>
      <c r="C274" s="115"/>
      <c r="D274" s="155"/>
      <c r="E274" s="155"/>
      <c r="F274" s="154"/>
      <c r="G274" s="154"/>
    </row>
    <row r="275" spans="1:7">
      <c r="A275" s="77"/>
      <c r="B275" s="155"/>
      <c r="C275" s="115"/>
      <c r="D275" s="155"/>
      <c r="E275" s="155"/>
      <c r="F275" s="154"/>
      <c r="G275" s="154"/>
    </row>
    <row r="276" spans="1:7">
      <c r="A276" s="77"/>
      <c r="B276" s="155"/>
      <c r="C276" s="115"/>
      <c r="D276" s="155"/>
      <c r="E276" s="155"/>
      <c r="F276" s="154"/>
      <c r="G276" s="154"/>
    </row>
    <row r="277" spans="1:7">
      <c r="A277" s="77"/>
      <c r="B277" s="155"/>
      <c r="C277" s="115"/>
      <c r="D277" s="155"/>
      <c r="E277" s="155"/>
      <c r="F277" s="154"/>
      <c r="G277" s="154"/>
    </row>
    <row r="278" spans="1:7">
      <c r="A278" s="77"/>
      <c r="B278" s="155"/>
      <c r="C278" s="115"/>
      <c r="D278" s="155"/>
      <c r="E278" s="155"/>
      <c r="F278" s="154"/>
      <c r="G278" s="154"/>
    </row>
    <row r="279" spans="1:7">
      <c r="A279" s="77"/>
      <c r="B279" s="155"/>
      <c r="C279" s="115"/>
      <c r="D279" s="155"/>
      <c r="E279" s="155"/>
      <c r="F279" s="154"/>
      <c r="G279" s="154"/>
    </row>
    <row r="280" spans="1:7">
      <c r="A280" s="77"/>
      <c r="B280" s="155"/>
      <c r="C280" s="115"/>
      <c r="D280" s="155"/>
      <c r="E280" s="155"/>
      <c r="F280" s="154"/>
      <c r="G280" s="154"/>
    </row>
    <row r="281" spans="1:7">
      <c r="A281" s="77"/>
      <c r="B281" s="155"/>
      <c r="C281" s="115"/>
      <c r="D281" s="155"/>
      <c r="E281" s="155"/>
      <c r="F281" s="154"/>
      <c r="G281" s="154"/>
    </row>
    <row r="282" spans="1:7">
      <c r="A282" s="77"/>
      <c r="B282" s="155"/>
      <c r="C282" s="115"/>
      <c r="D282" s="155"/>
      <c r="E282" s="155"/>
      <c r="F282" s="154"/>
      <c r="G282" s="154"/>
    </row>
    <row r="283" spans="1:7">
      <c r="B283" s="155"/>
      <c r="C283" s="115"/>
      <c r="D283" s="155"/>
      <c r="E283" s="155"/>
      <c r="F283" s="154"/>
      <c r="G283" s="154"/>
    </row>
    <row r="284" spans="1:7">
      <c r="B284" s="155"/>
      <c r="C284" s="115"/>
      <c r="D284" s="155"/>
      <c r="E284" s="155"/>
      <c r="F284" s="154"/>
      <c r="G284" s="154"/>
    </row>
    <row r="285" spans="1:7">
      <c r="B285" s="155"/>
      <c r="C285" s="115"/>
      <c r="D285" s="155"/>
      <c r="E285" s="155"/>
      <c r="F285" s="154"/>
      <c r="G285" s="154"/>
    </row>
    <row r="286" spans="1:7">
      <c r="B286" s="155"/>
      <c r="C286" s="115"/>
      <c r="D286" s="155"/>
      <c r="E286" s="155"/>
      <c r="F286" s="154"/>
      <c r="G286" s="154"/>
    </row>
    <row r="287" spans="1:7">
      <c r="B287" s="155"/>
      <c r="C287" s="115"/>
      <c r="D287" s="155"/>
      <c r="E287" s="155"/>
      <c r="F287" s="154"/>
      <c r="G287" s="154"/>
    </row>
    <row r="288" spans="1:7">
      <c r="B288" s="155"/>
      <c r="C288" s="115"/>
      <c r="D288" s="155"/>
      <c r="E288" s="155"/>
      <c r="F288" s="154"/>
      <c r="G288" s="154"/>
    </row>
    <row r="289" spans="2:7">
      <c r="B289" s="155"/>
      <c r="C289" s="115"/>
      <c r="D289" s="155"/>
      <c r="E289" s="155"/>
      <c r="F289" s="154"/>
      <c r="G289" s="154"/>
    </row>
    <row r="290" spans="2:7">
      <c r="B290" s="155"/>
      <c r="C290" s="115"/>
      <c r="D290" s="155"/>
      <c r="E290" s="155"/>
      <c r="F290" s="154"/>
      <c r="G290" s="154"/>
    </row>
    <row r="291" spans="2:7">
      <c r="B291" s="155"/>
      <c r="C291" s="115"/>
      <c r="D291" s="155"/>
      <c r="E291" s="155"/>
      <c r="F291" s="154"/>
      <c r="G291" s="154"/>
    </row>
    <row r="292" spans="2:7">
      <c r="B292" s="155"/>
      <c r="C292" s="115"/>
      <c r="D292" s="155"/>
      <c r="E292" s="155"/>
      <c r="F292" s="154"/>
      <c r="G292" s="154"/>
    </row>
    <row r="293" spans="2:7">
      <c r="B293" s="155"/>
      <c r="C293" s="115"/>
      <c r="D293" s="155"/>
      <c r="E293" s="155"/>
      <c r="F293" s="154"/>
      <c r="G293" s="154"/>
    </row>
    <row r="294" spans="2:7">
      <c r="B294" s="155"/>
      <c r="C294" s="115"/>
      <c r="D294" s="155"/>
      <c r="E294" s="155"/>
      <c r="F294" s="154"/>
      <c r="G294" s="154"/>
    </row>
    <row r="295" spans="2:7">
      <c r="B295" s="155"/>
      <c r="C295" s="115"/>
      <c r="D295" s="155"/>
      <c r="E295" s="155"/>
      <c r="F295" s="154"/>
      <c r="G295" s="154"/>
    </row>
    <row r="296" spans="2:7">
      <c r="B296" s="155"/>
      <c r="C296" s="115"/>
      <c r="D296" s="155"/>
      <c r="E296" s="155"/>
      <c r="F296" s="154"/>
      <c r="G296" s="154"/>
    </row>
    <row r="297" spans="2:7">
      <c r="B297" s="155"/>
      <c r="C297" s="115"/>
      <c r="D297" s="155"/>
      <c r="E297" s="155"/>
      <c r="F297" s="154"/>
      <c r="G297" s="154"/>
    </row>
    <row r="298" spans="2:7">
      <c r="B298" s="155"/>
      <c r="C298" s="115"/>
      <c r="D298" s="155"/>
      <c r="E298" s="155"/>
      <c r="F298" s="154"/>
      <c r="G298" s="154"/>
    </row>
    <row r="299" spans="2:7">
      <c r="B299" s="155"/>
      <c r="C299" s="115"/>
      <c r="D299" s="155"/>
      <c r="E299" s="155"/>
      <c r="F299" s="154"/>
      <c r="G299" s="154"/>
    </row>
    <row r="300" spans="2:7">
      <c r="B300" s="155"/>
      <c r="C300" s="115"/>
      <c r="D300" s="155"/>
      <c r="E300" s="155"/>
      <c r="F300" s="154"/>
      <c r="G300" s="154"/>
    </row>
    <row r="301" spans="2:7">
      <c r="B301" s="155"/>
      <c r="C301" s="115"/>
      <c r="D301" s="155"/>
      <c r="E301" s="155"/>
      <c r="F301" s="154"/>
      <c r="G301" s="154"/>
    </row>
    <row r="302" spans="2:7">
      <c r="B302" s="155"/>
      <c r="C302" s="115"/>
      <c r="D302" s="155"/>
      <c r="E302" s="155"/>
      <c r="F302" s="154"/>
      <c r="G302" s="154"/>
    </row>
    <row r="303" spans="2:7">
      <c r="B303" s="155"/>
      <c r="C303" s="115"/>
      <c r="D303" s="155"/>
      <c r="E303" s="155"/>
      <c r="F303" s="154"/>
      <c r="G303" s="154"/>
    </row>
    <row r="304" spans="2:7">
      <c r="B304" s="155"/>
      <c r="C304" s="115"/>
      <c r="D304" s="155"/>
      <c r="E304" s="155"/>
      <c r="F304" s="154"/>
      <c r="G304" s="154"/>
    </row>
    <row r="305" spans="2:7">
      <c r="B305" s="155"/>
      <c r="C305" s="115"/>
      <c r="D305" s="155"/>
      <c r="E305" s="155"/>
      <c r="F305" s="154"/>
      <c r="G305" s="154"/>
    </row>
    <row r="306" spans="2:7">
      <c r="B306" s="155"/>
      <c r="C306" s="115"/>
      <c r="D306" s="155"/>
      <c r="E306" s="155"/>
      <c r="F306" s="154"/>
      <c r="G306" s="154"/>
    </row>
    <row r="307" spans="2:7">
      <c r="B307" s="155"/>
      <c r="C307" s="115"/>
      <c r="D307" s="155"/>
      <c r="E307" s="155"/>
      <c r="F307" s="154"/>
      <c r="G307" s="154"/>
    </row>
    <row r="308" spans="2:7">
      <c r="B308" s="155"/>
      <c r="C308" s="115"/>
      <c r="D308" s="155"/>
      <c r="E308" s="155"/>
      <c r="F308" s="154"/>
      <c r="G308" s="154"/>
    </row>
    <row r="309" spans="2:7">
      <c r="B309" s="155"/>
      <c r="C309" s="115"/>
      <c r="D309" s="155"/>
      <c r="E309" s="155"/>
      <c r="F309" s="154"/>
      <c r="G309" s="154"/>
    </row>
    <row r="310" spans="2:7">
      <c r="B310" s="155"/>
      <c r="C310" s="115"/>
      <c r="D310" s="155"/>
      <c r="E310" s="155"/>
      <c r="F310" s="154"/>
      <c r="G310" s="154"/>
    </row>
    <row r="311" spans="2:7">
      <c r="B311" s="155"/>
      <c r="C311" s="115"/>
      <c r="D311" s="155"/>
      <c r="E311" s="155"/>
      <c r="F311" s="154"/>
      <c r="G311" s="154"/>
    </row>
    <row r="312" spans="2:7">
      <c r="B312" s="155"/>
      <c r="C312" s="115"/>
      <c r="D312" s="155"/>
      <c r="E312" s="155"/>
      <c r="F312" s="154"/>
      <c r="G312" s="154"/>
    </row>
    <row r="313" spans="2:7">
      <c r="B313" s="155"/>
      <c r="C313" s="115"/>
      <c r="D313" s="155"/>
      <c r="E313" s="155"/>
      <c r="F313" s="154"/>
      <c r="G313" s="154"/>
    </row>
    <row r="314" spans="2:7">
      <c r="B314" s="155"/>
      <c r="C314" s="115"/>
      <c r="D314" s="155"/>
      <c r="E314" s="155"/>
      <c r="F314" s="154"/>
      <c r="G314" s="154"/>
    </row>
    <row r="315" spans="2:7">
      <c r="B315" s="155"/>
      <c r="C315" s="115"/>
      <c r="D315" s="155"/>
      <c r="E315" s="155"/>
      <c r="F315" s="154"/>
      <c r="G315" s="154"/>
    </row>
    <row r="316" spans="2:7">
      <c r="B316" s="155"/>
      <c r="C316" s="115"/>
      <c r="D316" s="155"/>
      <c r="E316" s="155"/>
      <c r="F316" s="154"/>
      <c r="G316" s="154"/>
    </row>
    <row r="317" spans="2:7">
      <c r="B317" s="155"/>
      <c r="C317" s="115"/>
      <c r="D317" s="155"/>
      <c r="E317" s="155"/>
      <c r="F317" s="154"/>
      <c r="G317" s="154"/>
    </row>
    <row r="318" spans="2:7">
      <c r="B318" s="155"/>
      <c r="C318" s="115"/>
      <c r="D318" s="155"/>
      <c r="E318" s="155"/>
      <c r="F318" s="154"/>
      <c r="G318" s="154"/>
    </row>
    <row r="319" spans="2:7">
      <c r="B319" s="155"/>
      <c r="C319" s="115"/>
      <c r="D319" s="155"/>
      <c r="E319" s="155"/>
      <c r="F319" s="154"/>
      <c r="G319" s="154"/>
    </row>
    <row r="320" spans="2:7">
      <c r="B320" s="155"/>
      <c r="C320" s="115"/>
      <c r="D320" s="155"/>
      <c r="E320" s="155"/>
      <c r="F320" s="154"/>
      <c r="G320" s="154"/>
    </row>
    <row r="321" spans="2:7">
      <c r="B321" s="155"/>
      <c r="C321" s="115"/>
      <c r="D321" s="155"/>
      <c r="E321" s="155"/>
      <c r="F321" s="154"/>
      <c r="G321" s="154"/>
    </row>
    <row r="322" spans="2:7">
      <c r="B322" s="155"/>
      <c r="C322" s="115"/>
      <c r="D322" s="155"/>
      <c r="E322" s="155"/>
      <c r="F322" s="154"/>
      <c r="G322" s="154"/>
    </row>
    <row r="323" spans="2:7">
      <c r="B323" s="155"/>
      <c r="C323" s="115"/>
      <c r="D323" s="154"/>
      <c r="E323" s="155"/>
      <c r="F323" s="154"/>
      <c r="G323" s="154"/>
    </row>
    <row r="324" spans="2:7">
      <c r="B324" s="155"/>
      <c r="C324" s="115"/>
      <c r="D324" s="154"/>
      <c r="E324" s="155"/>
      <c r="F324" s="154"/>
      <c r="G324" s="154"/>
    </row>
    <row r="325" spans="2:7">
      <c r="B325" s="155"/>
      <c r="C325" s="115"/>
      <c r="D325" s="154"/>
      <c r="E325" s="155"/>
      <c r="F325" s="154"/>
      <c r="G325" s="154"/>
    </row>
    <row r="326" spans="2:7">
      <c r="B326" s="155"/>
      <c r="C326" s="115"/>
      <c r="D326" s="154"/>
      <c r="E326" s="155"/>
      <c r="F326" s="154"/>
      <c r="G326" s="154"/>
    </row>
    <row r="327" spans="2:7">
      <c r="B327" s="155"/>
      <c r="C327" s="115"/>
      <c r="D327" s="154"/>
      <c r="E327" s="155"/>
      <c r="F327" s="154"/>
      <c r="G327" s="154"/>
    </row>
    <row r="328" spans="2:7">
      <c r="B328" s="155"/>
      <c r="C328" s="115"/>
      <c r="D328" s="154"/>
      <c r="E328" s="155"/>
      <c r="F328" s="154"/>
      <c r="G328" s="154"/>
    </row>
    <row r="329" spans="2:7">
      <c r="B329" s="155"/>
      <c r="C329" s="115"/>
      <c r="D329" s="154"/>
      <c r="E329" s="155"/>
      <c r="F329" s="154"/>
      <c r="G329" s="154"/>
    </row>
    <row r="330" spans="2:7">
      <c r="B330" s="155"/>
      <c r="C330" s="115"/>
      <c r="D330" s="154"/>
      <c r="E330" s="155"/>
      <c r="F330" s="154"/>
      <c r="G330" s="154"/>
    </row>
    <row r="331" spans="2:7">
      <c r="B331" s="155"/>
      <c r="C331" s="115"/>
      <c r="D331" s="154"/>
      <c r="E331" s="155"/>
      <c r="F331" s="154"/>
      <c r="G331" s="154"/>
    </row>
    <row r="332" spans="2:7">
      <c r="B332" s="155"/>
      <c r="C332" s="115"/>
      <c r="D332" s="154"/>
      <c r="E332" s="155"/>
      <c r="F332" s="154"/>
      <c r="G332" s="154"/>
    </row>
    <row r="333" spans="2:7">
      <c r="B333" s="155"/>
      <c r="C333" s="115"/>
      <c r="D333" s="154"/>
      <c r="E333" s="155"/>
      <c r="F333" s="154"/>
      <c r="G333" s="154"/>
    </row>
    <row r="334" spans="2:7">
      <c r="B334" s="155"/>
      <c r="C334" s="115"/>
      <c r="D334" s="154"/>
      <c r="E334" s="155"/>
      <c r="F334" s="154"/>
      <c r="G334" s="154"/>
    </row>
    <row r="335" spans="2:7">
      <c r="B335" s="155"/>
      <c r="C335" s="115"/>
      <c r="D335" s="154"/>
      <c r="E335" s="155"/>
      <c r="F335" s="154"/>
      <c r="G335" s="154"/>
    </row>
    <row r="336" spans="2:7">
      <c r="B336" s="155"/>
      <c r="C336" s="115"/>
      <c r="D336" s="154"/>
      <c r="E336" s="155"/>
      <c r="F336" s="154"/>
      <c r="G336" s="154"/>
    </row>
    <row r="337" spans="2:7">
      <c r="B337" s="155"/>
      <c r="C337" s="115"/>
      <c r="D337" s="154"/>
      <c r="E337" s="155"/>
      <c r="F337" s="154"/>
      <c r="G337" s="154"/>
    </row>
    <row r="338" spans="2:7">
      <c r="B338" s="155"/>
      <c r="C338" s="115"/>
      <c r="D338" s="154"/>
      <c r="E338" s="155"/>
      <c r="F338" s="154"/>
      <c r="G338" s="154"/>
    </row>
    <row r="339" spans="2:7">
      <c r="B339" s="155"/>
      <c r="C339" s="115"/>
      <c r="D339" s="154"/>
      <c r="E339" s="155"/>
      <c r="F339" s="154"/>
      <c r="G339" s="154"/>
    </row>
    <row r="340" spans="2:7">
      <c r="B340" s="155"/>
      <c r="C340" s="115"/>
      <c r="D340" s="154"/>
      <c r="E340" s="155"/>
      <c r="F340" s="154"/>
      <c r="G340" s="154"/>
    </row>
    <row r="341" spans="2:7">
      <c r="B341" s="155"/>
      <c r="C341" s="115"/>
      <c r="D341" s="154"/>
      <c r="E341" s="155"/>
      <c r="F341" s="154"/>
      <c r="G341" s="154"/>
    </row>
    <row r="342" spans="2:7">
      <c r="B342" s="155"/>
      <c r="C342" s="115"/>
      <c r="D342" s="154"/>
      <c r="E342" s="155"/>
      <c r="F342" s="154"/>
      <c r="G342" s="154"/>
    </row>
    <row r="343" spans="2:7">
      <c r="B343" s="155"/>
      <c r="C343" s="115"/>
      <c r="D343" s="154"/>
      <c r="E343" s="155"/>
      <c r="F343" s="154"/>
      <c r="G343" s="154"/>
    </row>
    <row r="344" spans="2:7">
      <c r="B344" s="155"/>
      <c r="C344" s="115"/>
      <c r="D344" s="154"/>
      <c r="E344" s="155"/>
      <c r="F344" s="154"/>
      <c r="G344" s="154"/>
    </row>
    <row r="345" spans="2:7">
      <c r="B345" s="155"/>
      <c r="C345" s="115"/>
      <c r="D345" s="154"/>
      <c r="E345" s="155"/>
      <c r="F345" s="154"/>
      <c r="G345" s="154"/>
    </row>
    <row r="346" spans="2:7">
      <c r="B346" s="155"/>
      <c r="C346" s="115"/>
      <c r="D346" s="154"/>
      <c r="E346" s="155"/>
      <c r="F346" s="154"/>
      <c r="G346" s="154"/>
    </row>
    <row r="347" spans="2:7">
      <c r="B347" s="155"/>
      <c r="C347" s="115"/>
      <c r="D347" s="154"/>
      <c r="E347" s="155"/>
      <c r="F347" s="154"/>
      <c r="G347" s="154"/>
    </row>
    <row r="348" spans="2:7">
      <c r="B348" s="155"/>
      <c r="C348" s="115"/>
      <c r="D348" s="154"/>
      <c r="E348" s="155"/>
      <c r="F348" s="154"/>
      <c r="G348" s="154"/>
    </row>
    <row r="349" spans="2:7">
      <c r="B349" s="155"/>
      <c r="C349" s="115"/>
      <c r="D349" s="154"/>
      <c r="E349" s="155"/>
      <c r="F349" s="154"/>
      <c r="G349" s="154"/>
    </row>
    <row r="350" spans="2:7">
      <c r="B350" s="155"/>
      <c r="C350" s="115"/>
      <c r="D350" s="154"/>
      <c r="E350" s="155"/>
      <c r="F350" s="154"/>
      <c r="G350" s="154"/>
    </row>
    <row r="351" spans="2:7">
      <c r="B351" s="155"/>
      <c r="C351" s="115"/>
      <c r="D351" s="154"/>
      <c r="E351" s="155"/>
      <c r="F351" s="154"/>
      <c r="G351" s="154"/>
    </row>
    <row r="352" spans="2:7">
      <c r="B352" s="155"/>
      <c r="C352" s="115"/>
      <c r="D352" s="154"/>
      <c r="E352" s="155"/>
      <c r="F352" s="154"/>
      <c r="G352" s="154"/>
    </row>
    <row r="353" spans="2:7">
      <c r="B353" s="155"/>
      <c r="C353" s="115"/>
      <c r="D353" s="154"/>
      <c r="E353" s="155"/>
      <c r="F353" s="154"/>
      <c r="G353" s="154"/>
    </row>
    <row r="354" spans="2:7">
      <c r="B354" s="155"/>
      <c r="C354" s="115"/>
      <c r="D354" s="154"/>
      <c r="E354" s="155"/>
      <c r="F354" s="154"/>
      <c r="G354" s="154"/>
    </row>
    <row r="355" spans="2:7">
      <c r="B355" s="155"/>
      <c r="C355" s="115"/>
      <c r="D355" s="154"/>
      <c r="E355" s="155"/>
      <c r="F355" s="154"/>
      <c r="G355" s="154"/>
    </row>
    <row r="356" spans="2:7">
      <c r="B356" s="155"/>
      <c r="C356" s="115"/>
      <c r="D356" s="154"/>
      <c r="E356" s="155"/>
      <c r="F356" s="154"/>
      <c r="G356" s="154"/>
    </row>
    <row r="357" spans="2:7">
      <c r="B357" s="155"/>
      <c r="C357" s="115"/>
      <c r="D357" s="154"/>
      <c r="E357" s="155"/>
      <c r="F357" s="154"/>
      <c r="G357" s="154"/>
    </row>
    <row r="358" spans="2:7">
      <c r="B358" s="155"/>
      <c r="C358" s="115"/>
      <c r="D358" s="154"/>
      <c r="E358" s="155"/>
      <c r="F358" s="154"/>
      <c r="G358" s="154"/>
    </row>
    <row r="359" spans="2:7">
      <c r="B359" s="155"/>
      <c r="C359" s="115"/>
      <c r="D359" s="154"/>
      <c r="E359" s="155"/>
      <c r="F359" s="154"/>
      <c r="G359" s="154"/>
    </row>
    <row r="360" spans="2:7">
      <c r="B360" s="155"/>
      <c r="C360" s="115"/>
      <c r="D360" s="154"/>
      <c r="E360" s="155"/>
      <c r="F360" s="154"/>
      <c r="G360" s="154"/>
    </row>
    <row r="361" spans="2:7">
      <c r="B361" s="155"/>
      <c r="C361" s="115"/>
      <c r="D361" s="154"/>
      <c r="E361" s="155"/>
      <c r="F361" s="154"/>
      <c r="G361" s="154"/>
    </row>
    <row r="362" spans="2:7">
      <c r="B362" s="155"/>
      <c r="C362" s="115"/>
      <c r="D362" s="154"/>
      <c r="E362" s="155"/>
      <c r="F362" s="154"/>
      <c r="G362" s="154"/>
    </row>
    <row r="363" spans="2:7">
      <c r="B363" s="155"/>
      <c r="C363" s="115"/>
      <c r="D363" s="154"/>
      <c r="E363" s="155"/>
      <c r="F363" s="154"/>
      <c r="G363" s="154"/>
    </row>
    <row r="364" spans="2:7">
      <c r="B364" s="155"/>
      <c r="C364" s="115"/>
      <c r="D364" s="154"/>
      <c r="E364" s="155"/>
      <c r="F364" s="154"/>
      <c r="G364" s="154"/>
    </row>
    <row r="365" spans="2:7">
      <c r="B365" s="155"/>
      <c r="C365" s="115"/>
      <c r="D365" s="154"/>
      <c r="E365" s="155"/>
      <c r="F365" s="154"/>
      <c r="G365" s="154"/>
    </row>
    <row r="366" spans="2:7">
      <c r="B366" s="155"/>
      <c r="C366" s="115"/>
      <c r="D366" s="154"/>
      <c r="E366" s="155"/>
      <c r="F366" s="154"/>
      <c r="G366" s="154"/>
    </row>
    <row r="367" spans="2:7">
      <c r="B367" s="155"/>
      <c r="C367" s="115"/>
      <c r="D367" s="154"/>
      <c r="E367" s="155"/>
      <c r="F367" s="154"/>
      <c r="G367" s="154"/>
    </row>
    <row r="368" spans="2:7">
      <c r="B368" s="155"/>
      <c r="C368" s="115"/>
      <c r="D368" s="154"/>
      <c r="E368" s="155"/>
      <c r="F368" s="154"/>
      <c r="G368" s="154"/>
    </row>
    <row r="369" spans="2:7">
      <c r="B369" s="155"/>
      <c r="C369" s="115"/>
      <c r="D369" s="154"/>
      <c r="E369" s="155"/>
      <c r="F369" s="154"/>
      <c r="G369" s="154"/>
    </row>
    <row r="370" spans="2:7">
      <c r="B370" s="155"/>
      <c r="C370" s="115"/>
      <c r="D370" s="154"/>
      <c r="E370" s="155"/>
      <c r="F370" s="154"/>
      <c r="G370" s="154"/>
    </row>
    <row r="371" spans="2:7">
      <c r="B371" s="155"/>
      <c r="C371" s="115"/>
      <c r="D371" s="154"/>
      <c r="E371" s="155"/>
      <c r="F371" s="154"/>
      <c r="G371" s="154"/>
    </row>
    <row r="372" spans="2:7">
      <c r="B372" s="155"/>
      <c r="C372" s="115"/>
      <c r="D372" s="154"/>
      <c r="E372" s="155"/>
      <c r="F372" s="154"/>
      <c r="G372" s="154"/>
    </row>
    <row r="373" spans="2:7">
      <c r="B373" s="155"/>
      <c r="C373" s="115"/>
      <c r="D373" s="154"/>
      <c r="E373" s="155"/>
      <c r="F373" s="154"/>
      <c r="G373" s="154"/>
    </row>
    <row r="374" spans="2:7">
      <c r="B374" s="155"/>
      <c r="C374" s="115"/>
      <c r="D374" s="154"/>
      <c r="E374" s="155"/>
      <c r="F374" s="154"/>
      <c r="G374" s="154"/>
    </row>
    <row r="375" spans="2:7">
      <c r="B375" s="155"/>
      <c r="C375" s="115"/>
      <c r="D375" s="154"/>
      <c r="E375" s="155"/>
      <c r="F375" s="154"/>
      <c r="G375" s="154"/>
    </row>
    <row r="376" spans="2:7">
      <c r="B376" s="155"/>
      <c r="C376" s="115"/>
      <c r="D376" s="154"/>
      <c r="E376" s="155"/>
      <c r="F376" s="154"/>
      <c r="G376" s="154"/>
    </row>
    <row r="377" spans="2:7">
      <c r="B377" s="155"/>
      <c r="C377" s="115"/>
      <c r="D377" s="154"/>
      <c r="E377" s="155"/>
      <c r="F377" s="154"/>
      <c r="G377" s="154"/>
    </row>
    <row r="378" spans="2:7">
      <c r="B378" s="155"/>
      <c r="C378" s="115"/>
      <c r="D378" s="154"/>
      <c r="E378" s="155"/>
      <c r="F378" s="154"/>
      <c r="G378" s="154"/>
    </row>
    <row r="379" spans="2:7">
      <c r="B379" s="155"/>
      <c r="C379" s="115"/>
      <c r="D379" s="154"/>
      <c r="E379" s="155"/>
      <c r="F379" s="154"/>
      <c r="G379" s="154"/>
    </row>
    <row r="380" spans="2:7">
      <c r="B380" s="155"/>
      <c r="C380" s="115"/>
      <c r="D380" s="154"/>
      <c r="E380" s="155"/>
      <c r="F380" s="154"/>
      <c r="G380" s="154"/>
    </row>
    <row r="381" spans="2:7">
      <c r="B381" s="155"/>
      <c r="C381" s="115"/>
      <c r="D381" s="154"/>
      <c r="E381" s="155"/>
      <c r="F381" s="154"/>
      <c r="G381" s="154"/>
    </row>
    <row r="382" spans="2:7">
      <c r="B382" s="155"/>
      <c r="C382" s="115"/>
      <c r="D382" s="154"/>
      <c r="E382" s="155"/>
      <c r="F382" s="154"/>
      <c r="G382" s="154"/>
    </row>
    <row r="383" spans="2:7">
      <c r="B383" s="155"/>
      <c r="C383" s="115"/>
      <c r="D383" s="154"/>
      <c r="E383" s="155"/>
      <c r="F383" s="154"/>
      <c r="G383" s="154"/>
    </row>
    <row r="384" spans="2:7">
      <c r="B384" s="155"/>
      <c r="C384" s="115"/>
      <c r="D384" s="154"/>
      <c r="E384" s="155"/>
      <c r="F384" s="154"/>
      <c r="G384" s="154"/>
    </row>
    <row r="385" spans="2:7">
      <c r="B385" s="155"/>
      <c r="C385" s="115"/>
      <c r="D385" s="154"/>
      <c r="E385" s="155"/>
      <c r="F385" s="154"/>
      <c r="G385" s="154"/>
    </row>
    <row r="386" spans="2:7">
      <c r="B386" s="155"/>
      <c r="C386" s="115"/>
      <c r="D386" s="154"/>
      <c r="E386" s="155"/>
      <c r="F386" s="154"/>
      <c r="G386" s="154"/>
    </row>
    <row r="387" spans="2:7">
      <c r="B387" s="155"/>
      <c r="C387" s="115"/>
      <c r="D387" s="154"/>
      <c r="E387" s="155"/>
      <c r="F387" s="154"/>
      <c r="G387" s="154"/>
    </row>
    <row r="388" spans="2:7">
      <c r="B388" s="155"/>
      <c r="C388" s="115"/>
      <c r="D388" s="154"/>
      <c r="E388" s="155"/>
      <c r="F388" s="154"/>
      <c r="G388" s="154"/>
    </row>
    <row r="389" spans="2:7">
      <c r="B389" s="155"/>
      <c r="C389" s="115"/>
      <c r="D389" s="154"/>
      <c r="E389" s="155"/>
      <c r="F389" s="154"/>
      <c r="G389" s="154"/>
    </row>
    <row r="390" spans="2:7">
      <c r="B390" s="155"/>
      <c r="C390" s="115"/>
      <c r="D390" s="154"/>
      <c r="E390" s="155"/>
      <c r="F390" s="154"/>
      <c r="G390" s="154"/>
    </row>
    <row r="391" spans="2:7">
      <c r="B391" s="155"/>
      <c r="C391" s="115"/>
      <c r="D391" s="154"/>
      <c r="E391" s="155"/>
      <c r="F391" s="154"/>
      <c r="G391" s="154"/>
    </row>
    <row r="392" spans="2:7">
      <c r="B392" s="155"/>
      <c r="C392" s="115"/>
      <c r="D392" s="154"/>
      <c r="E392" s="155"/>
      <c r="F392" s="154"/>
      <c r="G392" s="154"/>
    </row>
    <row r="393" spans="2:7">
      <c r="B393" s="155"/>
      <c r="C393" s="115"/>
      <c r="D393" s="154"/>
      <c r="E393" s="155"/>
      <c r="F393" s="154"/>
      <c r="G393" s="154"/>
    </row>
    <row r="394" spans="2:7">
      <c r="B394" s="155"/>
      <c r="C394" s="115"/>
      <c r="D394" s="154"/>
      <c r="E394" s="155"/>
      <c r="F394" s="154"/>
      <c r="G394" s="154"/>
    </row>
    <row r="395" spans="2:7">
      <c r="B395" s="155"/>
      <c r="C395" s="115"/>
      <c r="D395" s="154"/>
      <c r="E395" s="155"/>
      <c r="F395" s="154"/>
      <c r="G395" s="154"/>
    </row>
    <row r="396" spans="2:7">
      <c r="B396" s="155"/>
      <c r="C396" s="115"/>
      <c r="D396" s="154"/>
      <c r="E396" s="155"/>
      <c r="F396" s="154"/>
      <c r="G396" s="154"/>
    </row>
    <row r="397" spans="2:7">
      <c r="B397" s="155"/>
      <c r="C397" s="115"/>
      <c r="D397" s="154"/>
      <c r="E397" s="155"/>
      <c r="F397" s="154"/>
      <c r="G397" s="154"/>
    </row>
    <row r="398" spans="2:7">
      <c r="B398" s="155"/>
      <c r="C398" s="115"/>
      <c r="D398" s="154"/>
      <c r="E398" s="155"/>
      <c r="F398" s="154"/>
      <c r="G398" s="154"/>
    </row>
    <row r="399" spans="2:7">
      <c r="B399" s="155"/>
      <c r="C399" s="115"/>
      <c r="D399" s="154"/>
      <c r="E399" s="155"/>
      <c r="F399" s="154"/>
      <c r="G399" s="154"/>
    </row>
    <row r="400" spans="2:7">
      <c r="B400" s="155"/>
      <c r="C400" s="115"/>
      <c r="D400" s="154"/>
      <c r="E400" s="155"/>
      <c r="F400" s="154"/>
      <c r="G400" s="154"/>
    </row>
    <row r="401" spans="2:7">
      <c r="B401" s="155"/>
      <c r="C401" s="115"/>
      <c r="D401" s="154"/>
      <c r="E401" s="155"/>
      <c r="F401" s="154"/>
      <c r="G401" s="154"/>
    </row>
    <row r="402" spans="2:7">
      <c r="B402" s="155"/>
      <c r="C402" s="115"/>
      <c r="D402" s="154"/>
      <c r="E402" s="155"/>
      <c r="F402" s="154"/>
      <c r="G402" s="154"/>
    </row>
    <row r="403" spans="2:7">
      <c r="B403" s="155"/>
      <c r="C403" s="115"/>
      <c r="D403" s="154"/>
      <c r="E403" s="155"/>
      <c r="F403" s="154"/>
      <c r="G403" s="154"/>
    </row>
    <row r="404" spans="2:7">
      <c r="B404" s="155"/>
      <c r="C404" s="115"/>
      <c r="D404" s="154"/>
      <c r="E404" s="155"/>
      <c r="F404" s="154"/>
      <c r="G404" s="154"/>
    </row>
    <row r="405" spans="2:7">
      <c r="B405" s="155"/>
      <c r="C405" s="115"/>
      <c r="D405" s="154"/>
      <c r="E405" s="155"/>
      <c r="F405" s="154"/>
      <c r="G405" s="154"/>
    </row>
    <row r="406" spans="2:7">
      <c r="B406" s="155"/>
      <c r="C406" s="115"/>
      <c r="D406" s="154"/>
      <c r="E406" s="155"/>
      <c r="F406" s="154"/>
      <c r="G406" s="154"/>
    </row>
    <row r="407" spans="2:7">
      <c r="B407" s="155"/>
      <c r="C407" s="115"/>
      <c r="D407" s="154"/>
      <c r="E407" s="155"/>
      <c r="F407" s="154"/>
      <c r="G407" s="154"/>
    </row>
    <row r="408" spans="2:7">
      <c r="B408" s="155"/>
      <c r="C408" s="115"/>
      <c r="D408" s="154"/>
      <c r="E408" s="155"/>
      <c r="F408" s="154"/>
      <c r="G408" s="154"/>
    </row>
    <row r="409" spans="2:7">
      <c r="B409" s="155"/>
      <c r="C409" s="115"/>
      <c r="D409" s="154"/>
      <c r="E409" s="155"/>
      <c r="F409" s="154"/>
      <c r="G409" s="154"/>
    </row>
    <row r="410" spans="2:7">
      <c r="B410" s="155"/>
      <c r="C410" s="115"/>
      <c r="D410" s="154"/>
      <c r="E410" s="155"/>
      <c r="F410" s="154"/>
      <c r="G410" s="154"/>
    </row>
    <row r="411" spans="2:7">
      <c r="B411" s="155"/>
      <c r="C411" s="115"/>
      <c r="D411" s="154"/>
      <c r="E411" s="155"/>
      <c r="F411" s="154"/>
      <c r="G411" s="154"/>
    </row>
    <row r="412" spans="2:7">
      <c r="B412" s="155"/>
      <c r="C412" s="115"/>
      <c r="D412" s="154"/>
      <c r="E412" s="155"/>
      <c r="F412" s="154"/>
      <c r="G412" s="154"/>
    </row>
    <row r="413" spans="2:7">
      <c r="B413" s="155"/>
      <c r="C413" s="115"/>
      <c r="D413" s="154"/>
      <c r="E413" s="155"/>
      <c r="F413" s="154"/>
      <c r="G413" s="154"/>
    </row>
    <row r="414" spans="2:7">
      <c r="B414" s="155"/>
      <c r="C414" s="115"/>
      <c r="D414" s="154"/>
      <c r="E414" s="155"/>
      <c r="F414" s="154"/>
      <c r="G414" s="154"/>
    </row>
    <row r="415" spans="2:7">
      <c r="B415" s="155"/>
      <c r="C415" s="115"/>
      <c r="D415" s="154"/>
      <c r="E415" s="155"/>
      <c r="F415" s="154"/>
      <c r="G415" s="154"/>
    </row>
    <row r="416" spans="2:7">
      <c r="B416" s="155"/>
      <c r="C416" s="115"/>
      <c r="D416" s="154"/>
      <c r="E416" s="155"/>
      <c r="F416" s="154"/>
      <c r="G416" s="154"/>
    </row>
    <row r="417" spans="2:7">
      <c r="B417" s="155"/>
      <c r="C417" s="115"/>
      <c r="D417" s="154"/>
      <c r="E417" s="155"/>
      <c r="F417" s="154"/>
      <c r="G417" s="154"/>
    </row>
    <row r="418" spans="2:7">
      <c r="B418" s="155"/>
      <c r="C418" s="115"/>
      <c r="D418" s="154"/>
      <c r="E418" s="155"/>
      <c r="F418" s="154"/>
      <c r="G418" s="154"/>
    </row>
    <row r="419" spans="2:7">
      <c r="B419" s="155"/>
      <c r="C419" s="115"/>
      <c r="D419" s="154"/>
      <c r="E419" s="155"/>
      <c r="F419" s="154"/>
      <c r="G419" s="154"/>
    </row>
    <row r="420" spans="2:7">
      <c r="B420" s="155"/>
      <c r="C420" s="115"/>
      <c r="D420" s="154"/>
      <c r="E420" s="155"/>
      <c r="F420" s="154"/>
      <c r="G420" s="154"/>
    </row>
    <row r="421" spans="2:7">
      <c r="B421" s="155"/>
      <c r="C421" s="115"/>
      <c r="D421" s="154"/>
      <c r="E421" s="155"/>
      <c r="F421" s="154"/>
      <c r="G421" s="154"/>
    </row>
    <row r="422" spans="2:7">
      <c r="B422" s="155"/>
      <c r="C422" s="115"/>
      <c r="D422" s="154"/>
      <c r="E422" s="155"/>
      <c r="F422" s="154"/>
      <c r="G422" s="154"/>
    </row>
    <row r="423" spans="2:7">
      <c r="B423" s="155"/>
      <c r="C423" s="115"/>
      <c r="D423" s="154"/>
      <c r="E423" s="155"/>
      <c r="F423" s="154"/>
      <c r="G423" s="154"/>
    </row>
    <row r="424" spans="2:7">
      <c r="B424" s="155"/>
      <c r="C424" s="115"/>
      <c r="D424" s="154"/>
      <c r="E424" s="155"/>
      <c r="F424" s="154"/>
      <c r="G424" s="154"/>
    </row>
    <row r="425" spans="2:7">
      <c r="B425" s="155"/>
      <c r="C425" s="115"/>
      <c r="D425" s="154"/>
      <c r="E425" s="155"/>
      <c r="F425" s="154"/>
      <c r="G425" s="154"/>
    </row>
    <row r="426" spans="2:7">
      <c r="B426" s="155"/>
      <c r="C426" s="115"/>
      <c r="D426" s="154"/>
      <c r="E426" s="155"/>
      <c r="F426" s="154"/>
      <c r="G426" s="154"/>
    </row>
    <row r="427" spans="2:7">
      <c r="B427" s="155"/>
      <c r="C427" s="115"/>
      <c r="D427" s="154"/>
      <c r="E427" s="155"/>
      <c r="F427" s="154"/>
      <c r="G427" s="154"/>
    </row>
    <row r="428" spans="2:7">
      <c r="B428" s="155"/>
      <c r="C428" s="115"/>
      <c r="D428" s="154"/>
      <c r="E428" s="155"/>
      <c r="F428" s="154"/>
      <c r="G428" s="154"/>
    </row>
    <row r="429" spans="2:7">
      <c r="B429" s="155"/>
      <c r="C429" s="115"/>
      <c r="D429" s="154"/>
      <c r="E429" s="155"/>
      <c r="F429" s="154"/>
      <c r="G429" s="154"/>
    </row>
    <row r="430" spans="2:7">
      <c r="B430" s="155"/>
      <c r="C430" s="115"/>
      <c r="D430" s="154"/>
      <c r="E430" s="155"/>
      <c r="F430" s="154"/>
      <c r="G430" s="154"/>
    </row>
    <row r="431" spans="2:7">
      <c r="B431" s="155"/>
      <c r="C431" s="115"/>
      <c r="D431" s="154"/>
      <c r="E431" s="155"/>
      <c r="F431" s="154"/>
      <c r="G431" s="154"/>
    </row>
    <row r="432" spans="2:7">
      <c r="B432" s="155"/>
      <c r="C432" s="115"/>
      <c r="D432" s="154"/>
      <c r="E432" s="155"/>
      <c r="F432" s="154"/>
      <c r="G432" s="154"/>
    </row>
    <row r="433" spans="2:7">
      <c r="B433" s="155"/>
      <c r="C433" s="115"/>
      <c r="D433" s="154"/>
      <c r="E433" s="155"/>
      <c r="F433" s="154"/>
      <c r="G433" s="154"/>
    </row>
    <row r="434" spans="2:7">
      <c r="B434" s="155"/>
      <c r="C434" s="115"/>
      <c r="D434" s="154"/>
      <c r="E434" s="155"/>
      <c r="F434" s="154"/>
      <c r="G434" s="154"/>
    </row>
    <row r="435" spans="2:7">
      <c r="B435" s="155"/>
      <c r="C435" s="115"/>
      <c r="D435" s="154"/>
      <c r="E435" s="155"/>
      <c r="F435" s="154"/>
      <c r="G435" s="154"/>
    </row>
    <row r="436" spans="2:7">
      <c r="B436" s="155"/>
      <c r="C436" s="115"/>
      <c r="D436" s="154"/>
      <c r="E436" s="155"/>
      <c r="F436" s="154"/>
      <c r="G436" s="154"/>
    </row>
    <row r="437" spans="2:7">
      <c r="B437" s="155"/>
      <c r="C437" s="115"/>
      <c r="D437" s="154"/>
      <c r="E437" s="155"/>
      <c r="F437" s="154"/>
      <c r="G437" s="154"/>
    </row>
    <row r="438" spans="2:7">
      <c r="B438" s="155"/>
      <c r="C438" s="115"/>
      <c r="D438" s="154"/>
      <c r="E438" s="155"/>
      <c r="F438" s="154"/>
      <c r="G438" s="154"/>
    </row>
    <row r="439" spans="2:7">
      <c r="B439" s="155"/>
      <c r="C439" s="115"/>
      <c r="D439" s="154"/>
      <c r="E439" s="155"/>
      <c r="F439" s="154"/>
      <c r="G439" s="154"/>
    </row>
    <row r="440" spans="2:7">
      <c r="B440" s="155"/>
      <c r="C440" s="115"/>
      <c r="D440" s="154"/>
      <c r="E440" s="155"/>
      <c r="F440" s="154"/>
      <c r="G440" s="154"/>
    </row>
    <row r="441" spans="2:7">
      <c r="B441" s="155"/>
      <c r="C441" s="115"/>
      <c r="D441" s="154"/>
      <c r="E441" s="155"/>
      <c r="F441" s="154"/>
      <c r="G441" s="154"/>
    </row>
    <row r="442" spans="2:7">
      <c r="B442" s="155"/>
      <c r="C442" s="115"/>
      <c r="D442" s="154"/>
      <c r="E442" s="155"/>
      <c r="F442" s="154"/>
      <c r="G442" s="154"/>
    </row>
    <row r="443" spans="2:7">
      <c r="B443" s="155"/>
      <c r="C443" s="115"/>
      <c r="D443" s="154"/>
      <c r="E443" s="155"/>
      <c r="F443" s="154"/>
      <c r="G443" s="154"/>
    </row>
    <row r="444" spans="2:7">
      <c r="B444" s="155"/>
      <c r="C444" s="115"/>
      <c r="D444" s="154"/>
      <c r="E444" s="155"/>
      <c r="F444" s="154"/>
      <c r="G444" s="154"/>
    </row>
    <row r="445" spans="2:7">
      <c r="B445" s="155"/>
      <c r="C445" s="115"/>
      <c r="D445" s="154"/>
      <c r="E445" s="155"/>
      <c r="F445" s="154"/>
      <c r="G445" s="154"/>
    </row>
    <row r="446" spans="2:7">
      <c r="B446" s="155"/>
      <c r="C446" s="115"/>
      <c r="D446" s="154"/>
      <c r="E446" s="155"/>
      <c r="F446" s="154"/>
      <c r="G446" s="154"/>
    </row>
    <row r="447" spans="2:7">
      <c r="B447" s="155"/>
      <c r="C447" s="115"/>
      <c r="D447" s="154"/>
      <c r="E447" s="155"/>
      <c r="F447" s="154"/>
      <c r="G447" s="154"/>
    </row>
    <row r="448" spans="2:7">
      <c r="B448" s="155"/>
      <c r="C448" s="115"/>
      <c r="D448" s="154"/>
      <c r="E448" s="155"/>
      <c r="F448" s="154"/>
      <c r="G448" s="154"/>
    </row>
    <row r="449" spans="2:7">
      <c r="B449" s="155"/>
      <c r="C449" s="115"/>
      <c r="D449" s="154"/>
      <c r="E449" s="155"/>
      <c r="F449" s="154"/>
      <c r="G449" s="154"/>
    </row>
    <row r="450" spans="2:7">
      <c r="B450" s="155"/>
      <c r="C450" s="115"/>
      <c r="D450" s="154"/>
      <c r="E450" s="155"/>
      <c r="F450" s="154"/>
      <c r="G450" s="154"/>
    </row>
    <row r="451" spans="2:7">
      <c r="B451" s="155"/>
      <c r="C451" s="115"/>
      <c r="D451" s="154"/>
      <c r="E451" s="155"/>
      <c r="F451" s="154"/>
      <c r="G451" s="154"/>
    </row>
    <row r="452" spans="2:7">
      <c r="B452" s="155"/>
      <c r="C452" s="115"/>
      <c r="D452" s="154"/>
      <c r="E452" s="155"/>
      <c r="F452" s="154"/>
      <c r="G452" s="154"/>
    </row>
    <row r="453" spans="2:7">
      <c r="B453" s="155"/>
      <c r="C453" s="115"/>
      <c r="D453" s="154"/>
      <c r="E453" s="155"/>
      <c r="F453" s="154"/>
      <c r="G453" s="154"/>
    </row>
    <row r="454" spans="2:7">
      <c r="B454" s="155"/>
      <c r="C454" s="115"/>
      <c r="D454" s="154"/>
      <c r="E454" s="155"/>
      <c r="F454" s="154"/>
      <c r="G454" s="154"/>
    </row>
    <row r="455" spans="2:7">
      <c r="B455" s="155"/>
      <c r="C455" s="115"/>
      <c r="D455" s="154"/>
      <c r="E455" s="155"/>
      <c r="F455" s="154"/>
      <c r="G455" s="154"/>
    </row>
    <row r="456" spans="2:7">
      <c r="B456" s="155"/>
      <c r="C456" s="115"/>
      <c r="D456" s="154"/>
      <c r="E456" s="155"/>
      <c r="F456" s="154"/>
      <c r="G456" s="154"/>
    </row>
    <row r="457" spans="2:7">
      <c r="B457" s="155"/>
      <c r="C457" s="115"/>
      <c r="D457" s="154"/>
      <c r="E457" s="155"/>
      <c r="F457" s="154"/>
      <c r="G457" s="154"/>
    </row>
    <row r="458" spans="2:7">
      <c r="B458" s="155"/>
      <c r="C458" s="115"/>
      <c r="D458" s="154"/>
      <c r="E458" s="155"/>
      <c r="F458" s="154"/>
      <c r="G458" s="154"/>
    </row>
    <row r="459" spans="2:7">
      <c r="B459" s="155"/>
      <c r="C459" s="115"/>
      <c r="D459" s="154"/>
      <c r="E459" s="155"/>
      <c r="F459" s="154"/>
      <c r="G459" s="154"/>
    </row>
    <row r="460" spans="2:7">
      <c r="B460" s="155"/>
      <c r="C460" s="115"/>
      <c r="D460" s="154"/>
      <c r="E460" s="155"/>
      <c r="F460" s="154"/>
      <c r="G460" s="154"/>
    </row>
    <row r="461" spans="2:7">
      <c r="B461" s="155"/>
      <c r="C461" s="115"/>
      <c r="D461" s="154"/>
      <c r="E461" s="155"/>
      <c r="F461" s="154"/>
      <c r="G461" s="154"/>
    </row>
    <row r="462" spans="2:7">
      <c r="B462" s="155"/>
      <c r="C462" s="115"/>
      <c r="D462" s="154"/>
      <c r="E462" s="155"/>
      <c r="F462" s="154"/>
      <c r="G462" s="154"/>
    </row>
    <row r="463" spans="2:7">
      <c r="B463" s="155"/>
      <c r="C463" s="115"/>
      <c r="D463" s="154"/>
      <c r="E463" s="155"/>
      <c r="F463" s="154"/>
      <c r="G463" s="154"/>
    </row>
    <row r="464" spans="2:7">
      <c r="B464" s="155"/>
      <c r="C464" s="115"/>
      <c r="D464" s="154"/>
      <c r="E464" s="155"/>
      <c r="F464" s="154"/>
      <c r="G464" s="154"/>
    </row>
    <row r="465" spans="2:7">
      <c r="B465" s="155"/>
      <c r="C465" s="115"/>
      <c r="D465" s="154"/>
      <c r="E465" s="155"/>
      <c r="F465" s="154"/>
      <c r="G465" s="154"/>
    </row>
    <row r="466" spans="2:7">
      <c r="B466" s="155"/>
      <c r="C466" s="115"/>
      <c r="D466" s="154"/>
      <c r="E466" s="155"/>
      <c r="F466" s="154"/>
      <c r="G466" s="154"/>
    </row>
    <row r="467" spans="2:7">
      <c r="B467" s="155"/>
      <c r="C467" s="115"/>
      <c r="D467" s="154"/>
      <c r="E467" s="155"/>
      <c r="F467" s="154"/>
      <c r="G467" s="154"/>
    </row>
    <row r="468" spans="2:7">
      <c r="B468" s="155"/>
      <c r="C468" s="115"/>
      <c r="D468" s="154"/>
      <c r="E468" s="155"/>
      <c r="F468" s="154"/>
      <c r="G468" s="154"/>
    </row>
    <row r="469" spans="2:7">
      <c r="B469" s="155"/>
      <c r="C469" s="115"/>
      <c r="D469" s="154"/>
      <c r="E469" s="155"/>
      <c r="F469" s="154"/>
      <c r="G469" s="154"/>
    </row>
    <row r="470" spans="2:7">
      <c r="B470" s="155"/>
      <c r="C470" s="115"/>
      <c r="D470" s="154"/>
      <c r="E470" s="155"/>
      <c r="F470" s="154"/>
      <c r="G470" s="154"/>
    </row>
    <row r="471" spans="2:7">
      <c r="B471" s="155"/>
      <c r="C471" s="115"/>
      <c r="D471" s="154"/>
      <c r="E471" s="155"/>
      <c r="F471" s="154"/>
      <c r="G471" s="154"/>
    </row>
    <row r="472" spans="2:7">
      <c r="B472" s="155"/>
      <c r="C472" s="115"/>
      <c r="D472" s="154"/>
      <c r="E472" s="155"/>
      <c r="F472" s="154"/>
      <c r="G472" s="154"/>
    </row>
    <row r="473" spans="2:7">
      <c r="B473" s="155"/>
      <c r="C473" s="115"/>
      <c r="D473" s="154"/>
      <c r="E473" s="155"/>
      <c r="F473" s="154"/>
      <c r="G473" s="154"/>
    </row>
    <row r="474" spans="2:7">
      <c r="B474" s="155"/>
      <c r="C474" s="115"/>
      <c r="D474" s="154"/>
      <c r="E474" s="155"/>
      <c r="F474" s="154"/>
      <c r="G474" s="154"/>
    </row>
    <row r="475" spans="2:7">
      <c r="B475" s="155"/>
      <c r="C475" s="115"/>
      <c r="D475" s="154"/>
      <c r="E475" s="155"/>
      <c r="F475" s="154"/>
      <c r="G475" s="154"/>
    </row>
    <row r="476" spans="2:7">
      <c r="B476" s="155"/>
      <c r="C476" s="115"/>
      <c r="D476" s="154"/>
      <c r="E476" s="155"/>
      <c r="F476" s="154"/>
      <c r="G476" s="154"/>
    </row>
    <row r="477" spans="2:7">
      <c r="B477" s="155"/>
      <c r="C477" s="115"/>
      <c r="D477" s="154"/>
      <c r="E477" s="155"/>
      <c r="F477" s="154"/>
      <c r="G477" s="154"/>
    </row>
    <row r="478" spans="2:7">
      <c r="B478" s="155"/>
      <c r="C478" s="115"/>
      <c r="D478" s="154"/>
      <c r="E478" s="155"/>
      <c r="F478" s="154"/>
      <c r="G478" s="154"/>
    </row>
    <row r="479" spans="2:7">
      <c r="B479" s="155"/>
      <c r="C479" s="115"/>
      <c r="D479" s="154"/>
      <c r="E479" s="155"/>
      <c r="F479" s="154"/>
      <c r="G479" s="154"/>
    </row>
    <row r="480" spans="2:7">
      <c r="B480" s="155"/>
      <c r="C480" s="115"/>
      <c r="D480" s="154"/>
      <c r="E480" s="155"/>
      <c r="F480" s="154"/>
      <c r="G480" s="154"/>
    </row>
    <row r="481" spans="2:7">
      <c r="B481" s="155"/>
      <c r="C481" s="115"/>
      <c r="D481" s="154"/>
      <c r="E481" s="155"/>
      <c r="F481" s="154"/>
      <c r="G481" s="154"/>
    </row>
    <row r="482" spans="2:7">
      <c r="B482" s="155"/>
      <c r="C482" s="115"/>
      <c r="D482" s="154"/>
      <c r="E482" s="155"/>
      <c r="F482" s="154"/>
      <c r="G482" s="154"/>
    </row>
    <row r="483" spans="2:7">
      <c r="B483" s="155"/>
      <c r="C483" s="115"/>
      <c r="D483" s="154"/>
      <c r="E483" s="155"/>
      <c r="F483" s="154"/>
      <c r="G483" s="154"/>
    </row>
    <row r="484" spans="2:7">
      <c r="B484" s="155"/>
      <c r="C484" s="115"/>
      <c r="D484" s="154"/>
      <c r="E484" s="155"/>
      <c r="F484" s="154"/>
      <c r="G484" s="154"/>
    </row>
    <row r="485" spans="2:7">
      <c r="B485" s="155"/>
      <c r="C485" s="115"/>
      <c r="D485" s="154"/>
      <c r="E485" s="155"/>
      <c r="F485" s="154"/>
      <c r="G485" s="154"/>
    </row>
    <row r="486" spans="2:7">
      <c r="B486" s="155"/>
      <c r="C486" s="115"/>
      <c r="D486" s="154"/>
      <c r="E486" s="155"/>
      <c r="F486" s="154"/>
      <c r="G486" s="154"/>
    </row>
    <row r="487" spans="2:7">
      <c r="B487" s="155"/>
      <c r="C487" s="115"/>
      <c r="D487" s="154"/>
      <c r="E487" s="155"/>
      <c r="F487" s="154"/>
      <c r="G487" s="154"/>
    </row>
    <row r="488" spans="2:7">
      <c r="B488" s="155"/>
      <c r="C488" s="115"/>
      <c r="D488" s="154"/>
      <c r="E488" s="155"/>
      <c r="F488" s="154"/>
      <c r="G488" s="154"/>
    </row>
    <row r="489" spans="2:7">
      <c r="B489" s="155"/>
      <c r="C489" s="115"/>
      <c r="D489" s="154"/>
      <c r="E489" s="155"/>
      <c r="F489" s="154"/>
      <c r="G489" s="154"/>
    </row>
    <row r="490" spans="2:7">
      <c r="B490" s="155"/>
      <c r="C490" s="115"/>
      <c r="D490" s="154"/>
      <c r="E490" s="155"/>
      <c r="F490" s="154"/>
      <c r="G490" s="154"/>
    </row>
    <row r="491" spans="2:7">
      <c r="B491" s="155"/>
      <c r="C491" s="115"/>
      <c r="D491" s="154"/>
      <c r="E491" s="155"/>
      <c r="F491" s="154"/>
      <c r="G491" s="154"/>
    </row>
    <row r="492" spans="2:7">
      <c r="B492" s="155"/>
      <c r="C492" s="115"/>
      <c r="D492" s="154"/>
      <c r="E492" s="155"/>
      <c r="F492" s="154"/>
      <c r="G492" s="154"/>
    </row>
    <row r="493" spans="2:7">
      <c r="B493" s="155"/>
      <c r="C493" s="115"/>
      <c r="D493" s="154"/>
      <c r="E493" s="155"/>
      <c r="F493" s="154"/>
      <c r="G493" s="154"/>
    </row>
    <row r="494" spans="2:7">
      <c r="B494" s="155"/>
      <c r="C494" s="115"/>
      <c r="D494" s="154"/>
      <c r="E494" s="155"/>
      <c r="F494" s="154"/>
      <c r="G494" s="154"/>
    </row>
    <row r="495" spans="2:7">
      <c r="B495" s="155"/>
      <c r="C495" s="115"/>
      <c r="D495" s="154"/>
      <c r="E495" s="155"/>
      <c r="F495" s="154"/>
      <c r="G495" s="154"/>
    </row>
    <row r="496" spans="2:7">
      <c r="B496" s="155"/>
      <c r="C496" s="115"/>
      <c r="D496" s="154"/>
      <c r="E496" s="155"/>
      <c r="F496" s="154"/>
      <c r="G496" s="154"/>
    </row>
    <row r="497" spans="2:7">
      <c r="B497" s="155"/>
      <c r="C497" s="115"/>
      <c r="D497" s="154"/>
      <c r="E497" s="155"/>
      <c r="F497" s="154"/>
      <c r="G497" s="154"/>
    </row>
    <row r="498" spans="2:7">
      <c r="B498" s="155"/>
      <c r="C498" s="115"/>
      <c r="D498" s="154"/>
      <c r="E498" s="155"/>
      <c r="F498" s="154"/>
      <c r="G498" s="154"/>
    </row>
    <row r="499" spans="2:7">
      <c r="B499" s="155"/>
      <c r="C499" s="115"/>
      <c r="D499" s="154"/>
      <c r="E499" s="155"/>
      <c r="F499" s="154"/>
      <c r="G499" s="154"/>
    </row>
    <row r="500" spans="2:7">
      <c r="B500" s="155"/>
      <c r="C500" s="115"/>
      <c r="D500" s="154"/>
      <c r="E500" s="155"/>
      <c r="F500" s="154"/>
      <c r="G500" s="154"/>
    </row>
    <row r="501" spans="2:7">
      <c r="B501" s="155"/>
      <c r="C501" s="115"/>
      <c r="D501" s="154"/>
      <c r="E501" s="155"/>
      <c r="F501" s="154"/>
      <c r="G501" s="154"/>
    </row>
    <row r="502" spans="2:7">
      <c r="B502" s="155"/>
      <c r="C502" s="115"/>
      <c r="D502" s="154"/>
      <c r="E502" s="155"/>
      <c r="F502" s="154"/>
      <c r="G502" s="154"/>
    </row>
    <row r="503" spans="2:7">
      <c r="B503" s="155"/>
      <c r="C503" s="115"/>
      <c r="D503" s="154"/>
      <c r="E503" s="155"/>
      <c r="F503" s="154"/>
      <c r="G503" s="154"/>
    </row>
    <row r="504" spans="2:7">
      <c r="B504" s="155"/>
      <c r="C504" s="115"/>
      <c r="D504" s="154"/>
      <c r="E504" s="155"/>
      <c r="F504" s="154"/>
      <c r="G504" s="154"/>
    </row>
    <row r="505" spans="2:7">
      <c r="B505" s="155"/>
      <c r="C505" s="115"/>
      <c r="D505" s="154"/>
      <c r="E505" s="155"/>
      <c r="F505" s="154"/>
      <c r="G505" s="154"/>
    </row>
    <row r="506" spans="2:7">
      <c r="B506" s="155"/>
      <c r="C506" s="115"/>
      <c r="D506" s="154"/>
      <c r="E506" s="155"/>
      <c r="F506" s="154"/>
      <c r="G506" s="154"/>
    </row>
    <row r="507" spans="2:7">
      <c r="B507" s="155"/>
      <c r="C507" s="115"/>
      <c r="D507" s="154"/>
      <c r="E507" s="155"/>
      <c r="F507" s="154"/>
      <c r="G507" s="154"/>
    </row>
    <row r="508" spans="2:7">
      <c r="B508" s="155"/>
      <c r="C508" s="115"/>
      <c r="D508" s="154"/>
      <c r="E508" s="155"/>
      <c r="F508" s="154"/>
      <c r="G508" s="154"/>
    </row>
    <row r="509" spans="2:7">
      <c r="B509" s="155"/>
      <c r="C509" s="115"/>
      <c r="D509" s="154"/>
      <c r="E509" s="155"/>
      <c r="F509" s="154"/>
      <c r="G509" s="154"/>
    </row>
    <row r="510" spans="2:7">
      <c r="B510" s="155"/>
      <c r="C510" s="115"/>
      <c r="D510" s="154"/>
      <c r="E510" s="155"/>
      <c r="F510" s="154"/>
      <c r="G510" s="154"/>
    </row>
    <row r="511" spans="2:7">
      <c r="B511" s="155"/>
      <c r="C511" s="115"/>
      <c r="D511" s="154"/>
      <c r="E511" s="155"/>
      <c r="F511" s="154"/>
      <c r="G511" s="154"/>
    </row>
    <row r="512" spans="2:7">
      <c r="B512" s="155"/>
      <c r="C512" s="115"/>
      <c r="D512" s="154"/>
      <c r="E512" s="155"/>
      <c r="F512" s="154"/>
      <c r="G512" s="154"/>
    </row>
    <row r="513" spans="2:7">
      <c r="B513" s="155"/>
      <c r="C513" s="115"/>
      <c r="D513" s="154"/>
      <c r="E513" s="155"/>
      <c r="F513" s="154"/>
      <c r="G513" s="154"/>
    </row>
    <row r="514" spans="2:7">
      <c r="B514" s="155"/>
      <c r="C514" s="115"/>
      <c r="D514" s="154"/>
      <c r="E514" s="155"/>
      <c r="F514" s="154"/>
      <c r="G514" s="154"/>
    </row>
    <row r="515" spans="2:7">
      <c r="B515" s="155"/>
      <c r="C515" s="115"/>
      <c r="D515" s="154"/>
      <c r="E515" s="155"/>
      <c r="F515" s="154"/>
      <c r="G515" s="154"/>
    </row>
    <row r="516" spans="2:7">
      <c r="B516" s="155"/>
      <c r="C516" s="115"/>
      <c r="D516" s="154"/>
      <c r="E516" s="155"/>
      <c r="F516" s="154"/>
      <c r="G516" s="154"/>
    </row>
    <row r="517" spans="2:7">
      <c r="B517" s="155"/>
      <c r="C517" s="115"/>
      <c r="D517" s="154"/>
      <c r="E517" s="155"/>
      <c r="F517" s="154"/>
      <c r="G517" s="154"/>
    </row>
    <row r="518" spans="2:7">
      <c r="B518" s="155"/>
      <c r="C518" s="115"/>
      <c r="D518" s="154"/>
      <c r="E518" s="155"/>
      <c r="F518" s="154"/>
      <c r="G518" s="154"/>
    </row>
    <row r="519" spans="2:7">
      <c r="B519" s="155"/>
      <c r="C519" s="115"/>
      <c r="D519" s="154"/>
      <c r="E519" s="155"/>
      <c r="F519" s="154"/>
      <c r="G519" s="154"/>
    </row>
    <row r="520" spans="2:7">
      <c r="B520" s="155"/>
      <c r="C520" s="115"/>
      <c r="D520" s="154"/>
      <c r="E520" s="155"/>
      <c r="F520" s="154"/>
      <c r="G520" s="154"/>
    </row>
    <row r="521" spans="2:7">
      <c r="B521" s="155"/>
      <c r="C521" s="115"/>
      <c r="D521" s="154"/>
      <c r="E521" s="155"/>
      <c r="F521" s="154"/>
      <c r="G521" s="154"/>
    </row>
    <row r="522" spans="2:7">
      <c r="B522" s="155"/>
      <c r="C522" s="115"/>
      <c r="D522" s="154"/>
      <c r="E522" s="155"/>
      <c r="F522" s="154"/>
      <c r="G522" s="154"/>
    </row>
    <row r="523" spans="2:7">
      <c r="B523" s="155"/>
      <c r="C523" s="115"/>
      <c r="D523" s="154"/>
      <c r="E523" s="155"/>
      <c r="F523" s="154"/>
      <c r="G523" s="154"/>
    </row>
    <row r="524" spans="2:7">
      <c r="B524" s="155"/>
      <c r="C524" s="115"/>
      <c r="D524" s="154"/>
      <c r="E524" s="155"/>
      <c r="F524" s="154"/>
      <c r="G524" s="154"/>
    </row>
    <row r="525" spans="2:7">
      <c r="B525" s="155"/>
      <c r="C525" s="115"/>
      <c r="D525" s="154"/>
      <c r="E525" s="155"/>
      <c r="F525" s="154"/>
      <c r="G525" s="154"/>
    </row>
    <row r="526" spans="2:7">
      <c r="B526" s="155"/>
      <c r="C526" s="115"/>
      <c r="D526" s="154"/>
      <c r="E526" s="155"/>
      <c r="F526" s="154"/>
      <c r="G526" s="154"/>
    </row>
    <row r="527" spans="2:7">
      <c r="B527" s="155"/>
      <c r="C527" s="115"/>
      <c r="D527" s="154"/>
      <c r="E527" s="155"/>
      <c r="F527" s="154"/>
      <c r="G527" s="154"/>
    </row>
    <row r="528" spans="2:7">
      <c r="B528" s="155"/>
      <c r="C528" s="115"/>
      <c r="D528" s="154"/>
      <c r="E528" s="155"/>
      <c r="F528" s="154"/>
      <c r="G528" s="154"/>
    </row>
    <row r="529" spans="2:7">
      <c r="B529" s="155"/>
      <c r="C529" s="115"/>
      <c r="D529" s="154"/>
      <c r="E529" s="155"/>
      <c r="F529" s="154"/>
      <c r="G529" s="154"/>
    </row>
    <row r="530" spans="2:7">
      <c r="B530" s="155"/>
      <c r="C530" s="115"/>
      <c r="D530" s="154"/>
      <c r="E530" s="155"/>
      <c r="F530" s="154"/>
      <c r="G530" s="154"/>
    </row>
    <row r="531" spans="2:7">
      <c r="B531" s="155"/>
      <c r="C531" s="115"/>
      <c r="D531" s="154"/>
      <c r="E531" s="155"/>
      <c r="F531" s="154"/>
      <c r="G531" s="154"/>
    </row>
    <row r="532" spans="2:7">
      <c r="B532" s="155"/>
      <c r="C532" s="115"/>
      <c r="D532" s="154"/>
      <c r="E532" s="155"/>
      <c r="F532" s="154"/>
      <c r="G532" s="154"/>
    </row>
    <row r="533" spans="2:7">
      <c r="B533" s="155"/>
      <c r="C533" s="115"/>
      <c r="D533" s="154"/>
      <c r="E533" s="155"/>
      <c r="F533" s="154"/>
      <c r="G533" s="154"/>
    </row>
    <row r="534" spans="2:7">
      <c r="B534" s="155"/>
      <c r="C534" s="115"/>
      <c r="D534" s="154"/>
      <c r="E534" s="155"/>
      <c r="F534" s="154"/>
      <c r="G534" s="154"/>
    </row>
    <row r="535" spans="2:7">
      <c r="B535" s="155"/>
      <c r="C535" s="115"/>
      <c r="D535" s="154"/>
      <c r="E535" s="155"/>
      <c r="F535" s="154"/>
      <c r="G535" s="154"/>
    </row>
    <row r="536" spans="2:7">
      <c r="B536" s="155"/>
      <c r="C536" s="115"/>
      <c r="D536" s="154"/>
      <c r="E536" s="155"/>
      <c r="F536" s="154"/>
      <c r="G536" s="154"/>
    </row>
    <row r="537" spans="2:7">
      <c r="B537" s="155"/>
      <c r="C537" s="115"/>
      <c r="D537" s="154"/>
      <c r="E537" s="155"/>
      <c r="F537" s="154"/>
      <c r="G537" s="154"/>
    </row>
    <row r="538" spans="2:7">
      <c r="B538" s="155"/>
      <c r="C538" s="115"/>
      <c r="D538" s="154"/>
      <c r="E538" s="155"/>
      <c r="F538" s="154"/>
      <c r="G538" s="154"/>
    </row>
    <row r="539" spans="2:7">
      <c r="B539" s="155"/>
      <c r="C539" s="115"/>
      <c r="D539" s="154"/>
      <c r="E539" s="155"/>
      <c r="F539" s="154"/>
      <c r="G539" s="154"/>
    </row>
    <row r="540" spans="2:7">
      <c r="B540" s="155"/>
      <c r="C540" s="115"/>
      <c r="D540" s="154"/>
      <c r="E540" s="155"/>
      <c r="F540" s="154"/>
      <c r="G540" s="154"/>
    </row>
    <row r="541" spans="2:7">
      <c r="B541" s="155"/>
      <c r="C541" s="115"/>
      <c r="D541" s="154"/>
      <c r="E541" s="155"/>
      <c r="F541" s="154"/>
      <c r="G541" s="154"/>
    </row>
    <row r="542" spans="2:7">
      <c r="B542" s="155"/>
      <c r="C542" s="115"/>
      <c r="D542" s="154"/>
      <c r="E542" s="155"/>
      <c r="F542" s="154"/>
      <c r="G542" s="154"/>
    </row>
    <row r="543" spans="2:7">
      <c r="B543" s="155"/>
      <c r="C543" s="115"/>
      <c r="D543" s="154"/>
      <c r="E543" s="155"/>
      <c r="F543" s="154"/>
      <c r="G543" s="154"/>
    </row>
    <row r="544" spans="2:7">
      <c r="B544" s="155"/>
      <c r="C544" s="115"/>
      <c r="D544" s="154"/>
      <c r="E544" s="155"/>
      <c r="F544" s="154"/>
      <c r="G544" s="154"/>
    </row>
    <row r="545" spans="2:7">
      <c r="B545" s="155"/>
      <c r="C545" s="115"/>
      <c r="D545" s="154"/>
      <c r="E545" s="155"/>
      <c r="F545" s="154"/>
      <c r="G545" s="154"/>
    </row>
    <row r="546" spans="2:7">
      <c r="B546" s="155"/>
      <c r="C546" s="115"/>
      <c r="D546" s="154"/>
      <c r="E546" s="155"/>
      <c r="F546" s="154"/>
      <c r="G546" s="154"/>
    </row>
    <row r="547" spans="2:7">
      <c r="B547" s="155"/>
      <c r="C547" s="115"/>
      <c r="D547" s="154"/>
      <c r="E547" s="155"/>
      <c r="F547" s="154"/>
      <c r="G547" s="154"/>
    </row>
    <row r="548" spans="2:7">
      <c r="B548" s="155"/>
      <c r="C548" s="115"/>
      <c r="D548" s="154"/>
      <c r="E548" s="155"/>
      <c r="F548" s="154"/>
      <c r="G548" s="154"/>
    </row>
    <row r="549" spans="2:7">
      <c r="B549" s="155"/>
      <c r="C549" s="115"/>
      <c r="D549" s="154"/>
      <c r="E549" s="155"/>
      <c r="F549" s="154"/>
      <c r="G549" s="154"/>
    </row>
    <row r="550" spans="2:7">
      <c r="B550" s="155"/>
      <c r="C550" s="115"/>
      <c r="D550" s="154"/>
      <c r="E550" s="155"/>
      <c r="F550" s="154"/>
      <c r="G550" s="154"/>
    </row>
    <row r="551" spans="2:7">
      <c r="B551" s="155"/>
      <c r="C551" s="115"/>
      <c r="D551" s="154"/>
      <c r="E551" s="155"/>
      <c r="F551" s="154"/>
      <c r="G551" s="154"/>
    </row>
    <row r="552" spans="2:7">
      <c r="B552" s="155"/>
      <c r="C552" s="115"/>
      <c r="D552" s="154"/>
      <c r="E552" s="155"/>
      <c r="F552" s="154"/>
      <c r="G552" s="154"/>
    </row>
    <row r="553" spans="2:7">
      <c r="B553" s="155"/>
      <c r="C553" s="115"/>
      <c r="D553" s="154"/>
      <c r="E553" s="155"/>
      <c r="F553" s="154"/>
      <c r="G553" s="154"/>
    </row>
    <row r="554" spans="2:7">
      <c r="B554" s="155"/>
      <c r="C554" s="115"/>
      <c r="D554" s="154"/>
      <c r="E554" s="155"/>
      <c r="F554" s="154"/>
      <c r="G554" s="154"/>
    </row>
    <row r="555" spans="2:7">
      <c r="B555" s="155"/>
      <c r="C555" s="115"/>
      <c r="D555" s="154"/>
      <c r="E555" s="155"/>
      <c r="F555" s="154"/>
      <c r="G555" s="154"/>
    </row>
    <row r="556" spans="2:7">
      <c r="B556" s="155"/>
      <c r="C556" s="115"/>
      <c r="D556" s="154"/>
      <c r="E556" s="155"/>
      <c r="F556" s="154"/>
      <c r="G556" s="154"/>
    </row>
    <row r="557" spans="2:7">
      <c r="B557" s="155"/>
      <c r="C557" s="115"/>
      <c r="D557" s="154"/>
      <c r="E557" s="155"/>
      <c r="F557" s="154"/>
      <c r="G557" s="154"/>
    </row>
    <row r="558" spans="2:7">
      <c r="B558" s="155"/>
      <c r="C558" s="115"/>
      <c r="D558" s="154"/>
      <c r="E558" s="155"/>
      <c r="F558" s="154"/>
      <c r="G558" s="154"/>
    </row>
    <row r="559" spans="2:7">
      <c r="B559" s="155"/>
      <c r="C559" s="115"/>
      <c r="D559" s="154"/>
      <c r="E559" s="155"/>
      <c r="F559" s="154"/>
      <c r="G559" s="154"/>
    </row>
    <row r="560" spans="2:7">
      <c r="B560" s="155"/>
      <c r="C560" s="115"/>
      <c r="D560" s="154"/>
      <c r="E560" s="155"/>
      <c r="F560" s="154"/>
      <c r="G560" s="154"/>
    </row>
    <row r="561" spans="2:7">
      <c r="B561" s="155"/>
      <c r="C561" s="115"/>
      <c r="D561" s="154"/>
      <c r="E561" s="155"/>
      <c r="F561" s="154"/>
      <c r="G561" s="154"/>
    </row>
    <row r="562" spans="2:7">
      <c r="B562" s="155"/>
      <c r="C562" s="115"/>
      <c r="D562" s="154"/>
      <c r="E562" s="155"/>
      <c r="F562" s="154"/>
      <c r="G562" s="154"/>
    </row>
    <row r="563" spans="2:7">
      <c r="B563" s="155"/>
      <c r="C563" s="115"/>
      <c r="D563" s="154"/>
      <c r="E563" s="155"/>
      <c r="F563" s="154"/>
      <c r="G563" s="154"/>
    </row>
    <row r="564" spans="2:7">
      <c r="B564" s="155"/>
      <c r="C564" s="115"/>
      <c r="D564" s="154"/>
      <c r="E564" s="155"/>
      <c r="F564" s="154"/>
      <c r="G564" s="154"/>
    </row>
  </sheetData>
  <mergeCells count="1">
    <mergeCell ref="D2:H2"/>
  </mergeCells>
  <phoneticPr fontId="16" type="noConversion"/>
  <pageMargins left="0.82677165354330717" right="0.39370078740157483" top="1.1811023622047245" bottom="1.1811023622047245" header="0.31496062992125984" footer="0.35433070866141736"/>
  <pageSetup paperSize="9" scale="97" orientation="landscape" r:id="rId1"/>
  <headerFooter alignWithMargins="0">
    <oddFooter>&amp;R&amp;G</oddFooter>
  </headerFooter>
  <customProperties>
    <customPr name="ConnName" r:id="rId2"/>
    <customPr name="SheetOptions" r:id="rId3"/>
  </customProperties>
  <legacyDrawingHF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2D050"/>
  </sheetPr>
  <dimension ref="A1:E53"/>
  <sheetViews>
    <sheetView zoomScaleNormal="100" zoomScaleSheetLayoutView="100" workbookViewId="0"/>
  </sheetViews>
  <sheetFormatPr defaultColWidth="9.28515625" defaultRowHeight="12.75"/>
  <cols>
    <col min="1" max="1" width="39.7109375" style="46" customWidth="1"/>
    <col min="2" max="2" width="7.7109375" style="54" customWidth="1"/>
    <col min="3" max="3" width="7.7109375" style="197" customWidth="1"/>
    <col min="4" max="4" width="7.7109375" style="55" customWidth="1"/>
    <col min="5" max="5" width="9.7109375" style="55" customWidth="1"/>
    <col min="6" max="16384" width="9.28515625" style="232"/>
  </cols>
  <sheetData>
    <row r="1" spans="1:5" ht="21" customHeight="1">
      <c r="A1" s="341" t="s">
        <v>108</v>
      </c>
      <c r="B1" s="342"/>
      <c r="C1" s="320"/>
      <c r="D1" s="71"/>
      <c r="E1" s="320"/>
    </row>
    <row r="2" spans="1:5" ht="15" customHeight="1">
      <c r="A2" s="575" t="s">
        <v>179</v>
      </c>
      <c r="B2" s="579" t="s">
        <v>21</v>
      </c>
      <c r="C2" s="579"/>
      <c r="D2" s="579"/>
      <c r="E2" s="259"/>
    </row>
    <row r="3" spans="1:5" ht="15" customHeight="1">
      <c r="A3" s="576"/>
      <c r="B3" s="260" t="s">
        <v>73</v>
      </c>
      <c r="C3" s="198">
        <v>2019</v>
      </c>
      <c r="D3" s="217">
        <v>2018</v>
      </c>
      <c r="E3" s="192"/>
    </row>
    <row r="4" spans="1:5" ht="18" customHeight="1">
      <c r="A4" s="59" t="s">
        <v>98</v>
      </c>
      <c r="B4" s="24"/>
      <c r="C4" s="199"/>
      <c r="D4" s="192"/>
      <c r="E4" s="192"/>
    </row>
    <row r="5" spans="1:5" ht="12" customHeight="1">
      <c r="A5" s="39" t="s">
        <v>174</v>
      </c>
      <c r="B5" s="30">
        <v>0</v>
      </c>
      <c r="C5" s="31">
        <v>0</v>
      </c>
      <c r="D5" s="32">
        <v>0</v>
      </c>
      <c r="E5" s="28"/>
    </row>
    <row r="6" spans="1:5" ht="12" customHeight="1">
      <c r="A6" s="34" t="s">
        <v>104</v>
      </c>
      <c r="B6" s="26">
        <v>0</v>
      </c>
      <c r="C6" s="27">
        <v>0</v>
      </c>
      <c r="D6" s="28">
        <v>0</v>
      </c>
      <c r="E6" s="28"/>
    </row>
    <row r="7" spans="1:5" ht="30.75" customHeight="1">
      <c r="A7" s="34"/>
      <c r="B7" s="30"/>
      <c r="C7" s="191">
        <v>2019</v>
      </c>
      <c r="D7" s="188">
        <v>2018</v>
      </c>
      <c r="E7" s="192"/>
    </row>
    <row r="8" spans="1:5" ht="12" customHeight="1">
      <c r="A8" s="176"/>
      <c r="B8" s="260" t="s">
        <v>105</v>
      </c>
      <c r="C8" s="200" t="s">
        <v>312</v>
      </c>
      <c r="D8" s="515" t="s">
        <v>312</v>
      </c>
      <c r="E8" s="233"/>
    </row>
    <row r="9" spans="1:5" ht="18" customHeight="1">
      <c r="A9" s="59" t="s">
        <v>99</v>
      </c>
      <c r="B9" s="232"/>
      <c r="C9" s="17"/>
      <c r="D9" s="225"/>
      <c r="E9" s="225"/>
    </row>
    <row r="10" spans="1:5" ht="12" customHeight="1">
      <c r="A10" s="23" t="s">
        <v>86</v>
      </c>
      <c r="B10" s="26"/>
      <c r="C10" s="27"/>
      <c r="D10" s="28"/>
      <c r="E10" s="28"/>
    </row>
    <row r="11" spans="1:5" ht="12" customHeight="1">
      <c r="A11" s="34" t="s">
        <v>100</v>
      </c>
      <c r="B11" s="26"/>
      <c r="C11" s="27"/>
      <c r="D11" s="28"/>
      <c r="E11" s="28"/>
    </row>
    <row r="12" spans="1:5" ht="12" customHeight="1">
      <c r="A12" s="25" t="s">
        <v>101</v>
      </c>
      <c r="B12" s="26">
        <v>811</v>
      </c>
      <c r="C12" s="27">
        <v>8435</v>
      </c>
      <c r="D12" s="28">
        <v>8435</v>
      </c>
      <c r="E12" s="28"/>
    </row>
    <row r="13" spans="1:5" ht="12" customHeight="1">
      <c r="A13" s="23" t="s">
        <v>68</v>
      </c>
      <c r="B13" s="26"/>
      <c r="C13" s="27"/>
      <c r="D13" s="28"/>
      <c r="E13" s="28"/>
    </row>
    <row r="14" spans="1:5" ht="12" customHeight="1">
      <c r="A14" s="39" t="s">
        <v>102</v>
      </c>
      <c r="B14" s="30">
        <v>596</v>
      </c>
      <c r="C14" s="31">
        <v>6201</v>
      </c>
      <c r="D14" s="32">
        <v>1567</v>
      </c>
      <c r="E14" s="28"/>
    </row>
    <row r="15" spans="1:5" ht="12" customHeight="1">
      <c r="A15" s="34" t="s">
        <v>6</v>
      </c>
      <c r="B15" s="26">
        <v>1407</v>
      </c>
      <c r="C15" s="27">
        <v>14636</v>
      </c>
      <c r="D15" s="28">
        <v>10002</v>
      </c>
      <c r="E15" s="28"/>
    </row>
    <row r="16" spans="1:5" ht="18" customHeight="1">
      <c r="A16" s="23" t="s">
        <v>41</v>
      </c>
      <c r="B16" s="26"/>
      <c r="C16" s="27"/>
      <c r="D16" s="28"/>
      <c r="E16" s="28"/>
    </row>
    <row r="17" spans="1:5" ht="12" customHeight="1">
      <c r="A17" s="39" t="s">
        <v>41</v>
      </c>
      <c r="B17" s="30">
        <v>1407</v>
      </c>
      <c r="C17" s="31">
        <v>14636</v>
      </c>
      <c r="D17" s="32">
        <v>10002</v>
      </c>
      <c r="E17" s="28"/>
    </row>
    <row r="18" spans="1:5" ht="12" customHeight="1">
      <c r="A18" s="23" t="s">
        <v>170</v>
      </c>
      <c r="B18" s="26">
        <v>1407</v>
      </c>
      <c r="C18" s="27">
        <v>14636</v>
      </c>
      <c r="D18" s="28">
        <v>10002</v>
      </c>
      <c r="E18" s="28"/>
    </row>
    <row r="19" spans="1:5" ht="12" customHeight="1">
      <c r="A19" s="23"/>
      <c r="B19" s="26"/>
      <c r="C19" s="27"/>
      <c r="D19" s="28"/>
      <c r="E19" s="28"/>
    </row>
    <row r="20" spans="1:5" ht="12" customHeight="1">
      <c r="A20" s="88" t="s">
        <v>42</v>
      </c>
      <c r="B20" s="26">
        <v>1407</v>
      </c>
      <c r="C20" s="27">
        <v>14636</v>
      </c>
      <c r="D20" s="27">
        <v>10002</v>
      </c>
      <c r="E20" s="28"/>
    </row>
    <row r="21" spans="1:5" ht="12" customHeight="1">
      <c r="A21" s="88"/>
      <c r="B21" s="26"/>
      <c r="C21" s="27"/>
      <c r="D21" s="28"/>
      <c r="E21" s="28"/>
    </row>
    <row r="22" spans="1:5" ht="12" customHeight="1">
      <c r="A22" s="88"/>
      <c r="B22" s="26"/>
      <c r="C22" s="27"/>
      <c r="D22" s="28"/>
      <c r="E22" s="28"/>
    </row>
    <row r="23" spans="1:5" ht="12" customHeight="1">
      <c r="A23" s="34"/>
      <c r="B23" s="261"/>
      <c r="C23" s="191">
        <v>2019</v>
      </c>
      <c r="D23" s="516">
        <v>2018</v>
      </c>
      <c r="E23" s="262"/>
    </row>
    <row r="24" spans="1:5" ht="12" customHeight="1">
      <c r="A24" s="176"/>
      <c r="B24" s="260" t="s">
        <v>73</v>
      </c>
      <c r="C24" s="502" t="s">
        <v>312</v>
      </c>
      <c r="D24" s="515" t="s">
        <v>312</v>
      </c>
      <c r="E24" s="233"/>
    </row>
    <row r="25" spans="1:5" ht="18" customHeight="1">
      <c r="A25" s="59" t="s">
        <v>109</v>
      </c>
      <c r="B25" s="26"/>
      <c r="C25" s="27"/>
      <c r="D25" s="28"/>
      <c r="E25" s="28"/>
    </row>
    <row r="26" spans="1:5" ht="12" customHeight="1">
      <c r="A26" s="25" t="s">
        <v>40</v>
      </c>
      <c r="B26" s="26">
        <v>1875</v>
      </c>
      <c r="C26" s="27">
        <v>19503</v>
      </c>
      <c r="D26" s="28">
        <v>10002</v>
      </c>
      <c r="E26" s="28"/>
    </row>
    <row r="27" spans="1:5" ht="12" customHeight="1">
      <c r="A27" s="25" t="s">
        <v>140</v>
      </c>
      <c r="B27" s="26">
        <v>0</v>
      </c>
      <c r="C27" s="27">
        <v>0</v>
      </c>
      <c r="D27" s="28">
        <v>0</v>
      </c>
      <c r="E27" s="28"/>
    </row>
    <row r="28" spans="1:5" ht="12" customHeight="1">
      <c r="A28" s="25" t="s">
        <v>79</v>
      </c>
      <c r="B28" s="26">
        <v>-1405</v>
      </c>
      <c r="C28" s="27">
        <v>-14611</v>
      </c>
      <c r="D28" s="28" t="s">
        <v>13</v>
      </c>
      <c r="E28" s="28"/>
    </row>
    <row r="29" spans="1:5" ht="12" customHeight="1">
      <c r="A29" s="39" t="s">
        <v>316</v>
      </c>
      <c r="B29" s="30">
        <v>937</v>
      </c>
      <c r="C29" s="31">
        <v>9744</v>
      </c>
      <c r="D29" s="32" t="s">
        <v>13</v>
      </c>
      <c r="E29" s="28"/>
    </row>
    <row r="30" spans="1:5" ht="12" customHeight="1">
      <c r="A30" s="23" t="s">
        <v>41</v>
      </c>
      <c r="B30" s="26">
        <v>1407</v>
      </c>
      <c r="C30" s="27">
        <v>14636</v>
      </c>
      <c r="D30" s="28">
        <v>10002</v>
      </c>
      <c r="E30" s="28"/>
    </row>
    <row r="31" spans="1:5" ht="12" customHeight="1">
      <c r="A31" s="25"/>
      <c r="B31" s="26"/>
      <c r="C31" s="27"/>
      <c r="D31" s="28"/>
      <c r="E31" s="28"/>
    </row>
    <row r="32" spans="1:5" ht="24.75" customHeight="1">
      <c r="A32" s="276"/>
      <c r="B32" s="26"/>
      <c r="C32" s="27"/>
      <c r="D32" s="28"/>
      <c r="E32" s="28"/>
    </row>
    <row r="33" spans="1:5" ht="12" customHeight="1">
      <c r="A33" s="23"/>
      <c r="B33" s="26"/>
      <c r="C33" s="27"/>
      <c r="D33" s="28"/>
      <c r="E33" s="28"/>
    </row>
    <row r="34" spans="1:5" s="16" customFormat="1" ht="12" customHeight="1">
      <c r="A34" s="60"/>
      <c r="B34" s="66"/>
      <c r="C34" s="195"/>
      <c r="D34" s="66"/>
      <c r="E34" s="66"/>
    </row>
    <row r="35" spans="1:5" s="19" customFormat="1" ht="11.25">
      <c r="A35" s="68"/>
      <c r="B35" s="68"/>
      <c r="C35" s="196"/>
      <c r="D35" s="67"/>
      <c r="E35" s="68"/>
    </row>
    <row r="36" spans="1:5" ht="13.5" customHeight="1">
      <c r="A36" s="69"/>
      <c r="B36" s="70"/>
      <c r="C36" s="201"/>
      <c r="D36" s="221"/>
      <c r="E36" s="221"/>
    </row>
    <row r="37" spans="1:5" ht="14.25" customHeight="1"/>
    <row r="38" spans="1:5">
      <c r="B38" s="26"/>
      <c r="C38" s="56"/>
      <c r="D38" s="57"/>
      <c r="E38" s="57"/>
    </row>
    <row r="43" spans="1:5" ht="12.75" customHeight="1"/>
    <row r="53" ht="21" customHeight="1"/>
  </sheetData>
  <sheetProtection selectLockedCells="1"/>
  <mergeCells count="2">
    <mergeCell ref="A2:A3"/>
    <mergeCell ref="B2:D2"/>
  </mergeCells>
  <phoneticPr fontId="16" type="noConversion"/>
  <pageMargins left="0.82677165354330717" right="0.39370078740157483" top="1.1811023622047245" bottom="1.1811023622047245" header="0.31496062992125984" footer="0.35433070866141736"/>
  <pageSetup paperSize="9" scale="97" orientation="portrait" r:id="rId1"/>
  <headerFooter alignWithMargins="0">
    <oddFooter>&amp;R&amp;G</oddFooter>
  </headerFooter>
  <customProperties>
    <customPr name="ConnName" r:id="rId2"/>
    <customPr name="SheetOptions" r:id="rId3"/>
  </customProperties>
  <legacyDrawingHF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I66"/>
  <sheetViews>
    <sheetView zoomScaleNormal="100" zoomScaleSheetLayoutView="100" workbookViewId="0"/>
  </sheetViews>
  <sheetFormatPr defaultRowHeight="12.75"/>
  <cols>
    <col min="1" max="1" width="35.5703125" customWidth="1"/>
    <col min="2" max="2" width="11.5703125" customWidth="1"/>
    <col min="3" max="3" width="10.140625" customWidth="1"/>
    <col min="4" max="4" width="9.7109375" customWidth="1"/>
    <col min="5" max="5" width="9.5703125" customWidth="1"/>
    <col min="6" max="6" width="11.5703125" customWidth="1"/>
    <col min="7" max="7" width="10.140625" customWidth="1"/>
    <col min="8" max="8" width="10.7109375" customWidth="1"/>
    <col min="9" max="9" width="10.140625" customWidth="1"/>
  </cols>
  <sheetData>
    <row r="1" spans="1:9" ht="18">
      <c r="A1" s="341" t="s">
        <v>288</v>
      </c>
    </row>
    <row r="3" spans="1:9" ht="15">
      <c r="A3" s="59" t="s">
        <v>296</v>
      </c>
    </row>
    <row r="5" spans="1:9">
      <c r="A5" s="34" t="s">
        <v>90</v>
      </c>
      <c r="B5" s="139"/>
      <c r="C5" s="139"/>
      <c r="D5" s="139"/>
      <c r="E5" s="139"/>
      <c r="F5" s="139"/>
      <c r="G5" s="139"/>
    </row>
    <row r="6" spans="1:9">
      <c r="A6" s="139"/>
      <c r="B6" s="161">
        <v>2019</v>
      </c>
      <c r="C6" s="161">
        <v>2018</v>
      </c>
      <c r="D6" s="139"/>
      <c r="E6" s="139"/>
      <c r="F6" s="139"/>
      <c r="G6" s="139"/>
    </row>
    <row r="7" spans="1:9">
      <c r="A7" s="147" t="s">
        <v>179</v>
      </c>
      <c r="B7" s="485" t="s">
        <v>21</v>
      </c>
      <c r="C7" s="497" t="s">
        <v>21</v>
      </c>
      <c r="D7" s="139"/>
      <c r="E7" s="139"/>
      <c r="F7" s="161"/>
      <c r="G7" s="161"/>
    </row>
    <row r="8" spans="1:9">
      <c r="A8" s="488" t="s">
        <v>282</v>
      </c>
      <c r="B8" s="492">
        <v>34948</v>
      </c>
      <c r="C8" s="490">
        <v>30225</v>
      </c>
      <c r="D8" s="139"/>
      <c r="E8" s="139"/>
      <c r="F8" s="139"/>
      <c r="G8" s="139"/>
    </row>
    <row r="9" spans="1:9">
      <c r="A9" s="25" t="s">
        <v>281</v>
      </c>
      <c r="B9" s="493">
        <v>-26589</v>
      </c>
      <c r="C9" s="499">
        <v>-22781</v>
      </c>
      <c r="D9" s="139"/>
      <c r="E9" s="139"/>
      <c r="F9" s="139"/>
      <c r="G9" s="139"/>
    </row>
    <row r="10" spans="1:9">
      <c r="A10" s="23" t="s">
        <v>16</v>
      </c>
      <c r="B10" s="492">
        <v>8359</v>
      </c>
      <c r="C10" s="490">
        <v>7444</v>
      </c>
      <c r="D10" s="139"/>
      <c r="E10" s="139"/>
      <c r="F10" s="139"/>
      <c r="G10" s="139"/>
    </row>
    <row r="11" spans="1:9">
      <c r="A11" s="25" t="s">
        <v>11</v>
      </c>
      <c r="B11" s="493">
        <v>-1395</v>
      </c>
      <c r="C11" s="490">
        <v>-1484</v>
      </c>
      <c r="D11" s="139"/>
      <c r="E11" s="139"/>
      <c r="F11" s="139"/>
      <c r="G11" s="139"/>
    </row>
    <row r="12" spans="1:9">
      <c r="A12" s="25" t="s">
        <v>24</v>
      </c>
      <c r="B12" s="493">
        <v>-2584</v>
      </c>
      <c r="C12" s="490">
        <v>-2478</v>
      </c>
      <c r="D12" s="139"/>
      <c r="E12" s="139"/>
      <c r="F12" s="139"/>
      <c r="G12" s="139"/>
    </row>
    <row r="13" spans="1:9">
      <c r="A13" s="25" t="s">
        <v>25</v>
      </c>
      <c r="B13" s="493">
        <v>-518</v>
      </c>
      <c r="C13" s="499">
        <v>-469</v>
      </c>
      <c r="D13" s="139"/>
      <c r="E13" s="139"/>
      <c r="F13" s="139"/>
      <c r="G13" s="139"/>
      <c r="H13" s="139"/>
      <c r="I13" s="139"/>
    </row>
    <row r="14" spans="1:9">
      <c r="A14" s="487" t="s">
        <v>1</v>
      </c>
      <c r="B14" s="492">
        <v>3862</v>
      </c>
      <c r="C14" s="490">
        <v>3013</v>
      </c>
      <c r="D14" s="139"/>
      <c r="E14" s="139"/>
      <c r="F14" s="139"/>
      <c r="G14" s="139"/>
      <c r="H14" s="139"/>
      <c r="I14" s="139"/>
    </row>
    <row r="15" spans="1:9">
      <c r="A15" s="25"/>
      <c r="B15" s="493"/>
      <c r="C15" s="490"/>
      <c r="D15" s="139"/>
      <c r="E15" s="139"/>
      <c r="F15" s="139"/>
      <c r="G15" s="139"/>
      <c r="H15" s="139"/>
      <c r="I15" s="139"/>
    </row>
    <row r="16" spans="1:9">
      <c r="A16" s="25" t="s">
        <v>276</v>
      </c>
      <c r="B16" s="493">
        <v>107</v>
      </c>
      <c r="C16" s="490">
        <v>99</v>
      </c>
      <c r="D16" s="139"/>
      <c r="E16" s="139"/>
      <c r="F16" s="139"/>
      <c r="G16" s="139"/>
      <c r="H16" s="139"/>
      <c r="I16" s="139"/>
    </row>
    <row r="17" spans="1:9">
      <c r="A17" s="25" t="s">
        <v>277</v>
      </c>
      <c r="B17" s="493">
        <v>-219</v>
      </c>
      <c r="C17" s="490">
        <v>-185</v>
      </c>
      <c r="D17" s="139"/>
      <c r="E17" s="139"/>
      <c r="F17" s="139"/>
      <c r="G17" s="139"/>
      <c r="H17" s="139"/>
      <c r="I17" s="139"/>
    </row>
    <row r="18" spans="1:9" ht="24">
      <c r="A18" s="35" t="s">
        <v>287</v>
      </c>
      <c r="B18" s="493">
        <v>13</v>
      </c>
      <c r="C18" s="490">
        <v>11</v>
      </c>
      <c r="D18" s="139"/>
      <c r="E18" s="139"/>
      <c r="F18" s="139"/>
      <c r="G18" s="139"/>
      <c r="H18" s="139"/>
      <c r="I18" s="139"/>
    </row>
    <row r="19" spans="1:9">
      <c r="A19" s="25" t="s">
        <v>278</v>
      </c>
      <c r="B19" s="493">
        <v>128</v>
      </c>
      <c r="C19" s="490">
        <v>62</v>
      </c>
      <c r="D19" s="139"/>
      <c r="E19" s="139"/>
      <c r="F19" s="139"/>
      <c r="G19" s="139"/>
      <c r="H19" s="139"/>
      <c r="I19" s="139"/>
    </row>
    <row r="20" spans="1:9">
      <c r="A20" s="25" t="s">
        <v>283</v>
      </c>
      <c r="B20" s="493">
        <v>-321</v>
      </c>
      <c r="C20" s="499">
        <v>-88</v>
      </c>
      <c r="D20" s="139"/>
      <c r="E20" s="139"/>
      <c r="F20" s="139"/>
      <c r="G20" s="139"/>
      <c r="H20" s="139"/>
      <c r="I20" s="139"/>
    </row>
    <row r="21" spans="1:9">
      <c r="A21" s="487" t="s">
        <v>113</v>
      </c>
      <c r="B21" s="492">
        <v>-292</v>
      </c>
      <c r="C21" s="496">
        <v>-101</v>
      </c>
      <c r="D21" s="139"/>
      <c r="E21" s="139"/>
      <c r="F21" s="139"/>
      <c r="G21" s="139"/>
      <c r="H21" s="139"/>
      <c r="I21" s="139"/>
    </row>
    <row r="22" spans="1:9">
      <c r="A22" s="487" t="s">
        <v>106</v>
      </c>
      <c r="B22" s="492">
        <v>3570</v>
      </c>
      <c r="C22" s="496">
        <v>2912</v>
      </c>
      <c r="D22" s="139"/>
      <c r="E22" s="139"/>
      <c r="F22" s="139"/>
      <c r="G22" s="139"/>
      <c r="H22" s="139"/>
      <c r="I22" s="139"/>
    </row>
    <row r="23" spans="1:9">
      <c r="A23" s="25" t="s">
        <v>111</v>
      </c>
      <c r="B23" s="493">
        <v>-801</v>
      </c>
      <c r="C23" s="499">
        <v>-759</v>
      </c>
      <c r="D23" s="139"/>
      <c r="E23" s="139"/>
      <c r="F23" s="139"/>
      <c r="G23" s="139"/>
      <c r="H23" s="139"/>
      <c r="I23" s="139"/>
    </row>
    <row r="24" spans="1:9">
      <c r="A24" s="487" t="s">
        <v>104</v>
      </c>
      <c r="B24" s="492">
        <v>2769</v>
      </c>
      <c r="C24" s="496">
        <v>2153</v>
      </c>
      <c r="D24" s="139"/>
      <c r="E24" s="139"/>
      <c r="F24" s="139"/>
      <c r="G24" s="139"/>
      <c r="H24" s="139"/>
      <c r="I24" s="139"/>
    </row>
    <row r="25" spans="1:9">
      <c r="A25" s="139"/>
      <c r="B25" s="139"/>
      <c r="C25" s="139"/>
      <c r="D25" s="139"/>
      <c r="E25" s="139"/>
      <c r="F25" s="139"/>
      <c r="G25" s="139"/>
      <c r="H25" s="139"/>
      <c r="I25" s="139"/>
    </row>
    <row r="26" spans="1:9">
      <c r="A26" s="34" t="s">
        <v>89</v>
      </c>
      <c r="B26" s="139"/>
      <c r="C26" s="139"/>
      <c r="D26" s="139"/>
      <c r="E26" s="139"/>
      <c r="F26" s="139"/>
      <c r="G26" s="139"/>
      <c r="H26" s="139"/>
      <c r="I26" s="139"/>
    </row>
    <row r="27" spans="1:9">
      <c r="A27" s="139"/>
      <c r="B27" s="139"/>
      <c r="C27" s="139"/>
      <c r="D27" s="139"/>
      <c r="E27" s="139"/>
      <c r="F27" s="139"/>
      <c r="G27" s="139"/>
      <c r="H27" s="139"/>
      <c r="I27" s="139"/>
    </row>
    <row r="28" spans="1:9">
      <c r="A28" s="147" t="s">
        <v>179</v>
      </c>
      <c r="B28" s="485"/>
      <c r="C28" s="485"/>
      <c r="D28" s="139"/>
      <c r="E28" s="139"/>
      <c r="F28" s="161"/>
      <c r="G28" s="161"/>
      <c r="H28" s="161"/>
      <c r="I28" s="161"/>
    </row>
    <row r="29" spans="1:9">
      <c r="A29" s="488" t="s">
        <v>63</v>
      </c>
      <c r="B29" s="492">
        <v>2041</v>
      </c>
      <c r="C29" s="496">
        <v>1733</v>
      </c>
      <c r="D29" s="139"/>
      <c r="E29" s="139"/>
      <c r="F29" s="139"/>
      <c r="G29" s="139"/>
      <c r="H29" s="139"/>
      <c r="I29" s="139"/>
    </row>
    <row r="30" spans="1:9">
      <c r="A30" s="25" t="s">
        <v>250</v>
      </c>
      <c r="B30" s="493">
        <v>74</v>
      </c>
      <c r="C30" s="99">
        <v>55</v>
      </c>
      <c r="D30" s="139"/>
      <c r="E30" s="139"/>
      <c r="F30" s="139"/>
      <c r="G30" s="139"/>
      <c r="H30" s="139"/>
      <c r="I30" s="139"/>
    </row>
    <row r="31" spans="1:9">
      <c r="A31" s="25" t="s">
        <v>304</v>
      </c>
      <c r="B31" s="501">
        <v>-1354</v>
      </c>
      <c r="C31" s="119">
        <v>-1136</v>
      </c>
      <c r="D31" s="139"/>
      <c r="E31" s="139"/>
      <c r="F31" s="139"/>
      <c r="G31" s="139"/>
      <c r="H31" s="139"/>
      <c r="I31" s="139"/>
    </row>
    <row r="32" spans="1:9">
      <c r="A32" s="25" t="s">
        <v>289</v>
      </c>
      <c r="B32" s="493">
        <v>761</v>
      </c>
      <c r="C32" s="99">
        <v>652</v>
      </c>
      <c r="D32" s="139"/>
      <c r="E32" s="139"/>
      <c r="F32" s="139"/>
      <c r="G32" s="139"/>
      <c r="H32" s="139"/>
      <c r="I32" s="139"/>
    </row>
    <row r="33" spans="1:9">
      <c r="A33" s="25" t="s">
        <v>290</v>
      </c>
      <c r="B33" s="493">
        <v>38</v>
      </c>
      <c r="C33" s="99">
        <v>39</v>
      </c>
      <c r="D33" s="139"/>
      <c r="E33" s="139"/>
      <c r="F33" s="484"/>
      <c r="G33" s="484"/>
      <c r="H33" s="484"/>
      <c r="I33" s="484"/>
    </row>
    <row r="34" spans="1:9">
      <c r="A34" s="25" t="s">
        <v>291</v>
      </c>
      <c r="B34" s="493">
        <v>-54</v>
      </c>
      <c r="C34" s="99">
        <v>-55</v>
      </c>
      <c r="D34" s="139"/>
      <c r="E34" s="139"/>
      <c r="F34" s="484"/>
      <c r="G34" s="484"/>
      <c r="H34" s="484"/>
      <c r="I34" s="484"/>
    </row>
    <row r="35" spans="1:9">
      <c r="A35" s="23" t="s">
        <v>16</v>
      </c>
      <c r="B35" s="492">
        <v>745</v>
      </c>
      <c r="C35" s="496">
        <v>636</v>
      </c>
      <c r="D35" s="139"/>
      <c r="E35" s="139"/>
      <c r="F35" s="139"/>
      <c r="G35" s="139"/>
      <c r="H35" s="139"/>
      <c r="I35" s="139"/>
    </row>
    <row r="36" spans="1:9">
      <c r="A36" s="25" t="s">
        <v>292</v>
      </c>
      <c r="B36" s="493">
        <v>-310</v>
      </c>
      <c r="C36" s="99">
        <v>-260</v>
      </c>
      <c r="D36" s="139"/>
      <c r="E36" s="139"/>
      <c r="F36" s="139"/>
      <c r="G36" s="139"/>
      <c r="H36" s="139"/>
      <c r="I36" s="139"/>
    </row>
    <row r="37" spans="1:9">
      <c r="A37" s="25" t="s">
        <v>293</v>
      </c>
      <c r="B37" s="493">
        <v>-90</v>
      </c>
      <c r="C37" s="119">
        <v>-74</v>
      </c>
      <c r="D37" s="139"/>
      <c r="E37" s="139"/>
      <c r="F37" s="139"/>
      <c r="G37" s="139"/>
      <c r="H37" s="139"/>
      <c r="I37" s="139"/>
    </row>
    <row r="38" spans="1:9">
      <c r="A38" s="487" t="s">
        <v>1</v>
      </c>
      <c r="B38" s="492">
        <v>345</v>
      </c>
      <c r="C38" s="119">
        <v>302</v>
      </c>
      <c r="D38" s="139"/>
      <c r="E38" s="139"/>
      <c r="F38" s="139"/>
      <c r="G38" s="139"/>
      <c r="H38" s="139"/>
      <c r="I38" s="139"/>
    </row>
    <row r="39" spans="1:9">
      <c r="A39" s="487" t="s">
        <v>151</v>
      </c>
      <c r="B39" s="492">
        <v>345</v>
      </c>
      <c r="C39" s="99">
        <v>302</v>
      </c>
      <c r="D39" s="139"/>
      <c r="E39" s="139"/>
      <c r="F39" s="139"/>
      <c r="G39" s="139"/>
      <c r="H39" s="139"/>
      <c r="I39" s="139"/>
    </row>
    <row r="40" spans="1:9">
      <c r="A40" s="25" t="s">
        <v>111</v>
      </c>
      <c r="B40" s="493">
        <v>-78</v>
      </c>
      <c r="C40" s="490">
        <v>-88</v>
      </c>
      <c r="D40" s="139"/>
      <c r="E40" s="139"/>
      <c r="F40" s="139"/>
      <c r="G40" s="139"/>
      <c r="H40" s="139"/>
      <c r="I40" s="139"/>
    </row>
    <row r="41" spans="1:9">
      <c r="A41" s="487" t="s">
        <v>104</v>
      </c>
      <c r="B41" s="492">
        <v>267</v>
      </c>
      <c r="C41" s="489">
        <v>214</v>
      </c>
      <c r="D41" s="139"/>
      <c r="E41" s="139"/>
    </row>
    <row r="42" spans="1:9">
      <c r="A42" s="139"/>
      <c r="B42" s="139"/>
      <c r="C42" s="139"/>
      <c r="D42" s="139"/>
      <c r="E42" s="139"/>
    </row>
    <row r="43" spans="1:9">
      <c r="A43" s="603" t="s">
        <v>294</v>
      </c>
      <c r="B43" s="604"/>
      <c r="C43" s="160"/>
      <c r="D43" s="160"/>
      <c r="E43" s="160"/>
      <c r="F43" s="139"/>
      <c r="G43" s="139"/>
      <c r="H43" s="139"/>
      <c r="I43" s="139"/>
    </row>
    <row r="44" spans="1:9" ht="26.25" customHeight="1">
      <c r="A44" s="495" t="s">
        <v>321</v>
      </c>
      <c r="B44" s="139"/>
      <c r="C44" s="139"/>
      <c r="D44" s="139"/>
      <c r="E44" s="139"/>
      <c r="F44" s="139"/>
      <c r="G44" s="139"/>
      <c r="H44" s="139"/>
      <c r="I44" s="139"/>
    </row>
    <row r="45" spans="1:9" ht="26.1" customHeight="1">
      <c r="A45" s="139"/>
      <c r="B45" s="494" t="s">
        <v>90</v>
      </c>
      <c r="C45" s="486"/>
      <c r="D45" s="494" t="s">
        <v>89</v>
      </c>
      <c r="E45" s="486"/>
      <c r="F45" s="494" t="s">
        <v>280</v>
      </c>
      <c r="G45" s="486"/>
      <c r="H45" s="494" t="s">
        <v>212</v>
      </c>
      <c r="I45" s="486"/>
    </row>
    <row r="46" spans="1:9" ht="28.5" customHeight="1">
      <c r="A46" s="147" t="s">
        <v>179</v>
      </c>
      <c r="B46" s="500" t="s">
        <v>324</v>
      </c>
      <c r="C46" s="494" t="s">
        <v>325</v>
      </c>
      <c r="D46" s="500" t="s">
        <v>324</v>
      </c>
      <c r="E46" s="494" t="s">
        <v>325</v>
      </c>
      <c r="F46" s="500" t="s">
        <v>324</v>
      </c>
      <c r="G46" s="494" t="s">
        <v>325</v>
      </c>
      <c r="H46" s="500" t="s">
        <v>324</v>
      </c>
      <c r="I46" s="494" t="s">
        <v>325</v>
      </c>
    </row>
    <row r="47" spans="1:9">
      <c r="A47" s="488" t="s">
        <v>282</v>
      </c>
      <c r="B47" s="492">
        <v>34948</v>
      </c>
      <c r="C47" s="496">
        <v>30225</v>
      </c>
      <c r="D47" s="492">
        <v>2115</v>
      </c>
      <c r="E47" s="496">
        <v>1788</v>
      </c>
      <c r="F47" s="492">
        <v>-971</v>
      </c>
      <c r="G47" s="496">
        <v>-898</v>
      </c>
      <c r="H47" s="492">
        <v>36092</v>
      </c>
      <c r="I47" s="517">
        <v>31115</v>
      </c>
    </row>
    <row r="48" spans="1:9">
      <c r="A48" s="39" t="s">
        <v>295</v>
      </c>
      <c r="B48" s="493">
        <v>-26589</v>
      </c>
      <c r="C48" s="119">
        <v>-22781</v>
      </c>
      <c r="D48" s="493">
        <v>-1354</v>
      </c>
      <c r="E48" s="119">
        <v>-1136</v>
      </c>
      <c r="F48" s="493">
        <v>971</v>
      </c>
      <c r="G48" s="119">
        <v>898</v>
      </c>
      <c r="H48" s="493">
        <v>-26972</v>
      </c>
      <c r="I48" s="518">
        <v>-23019</v>
      </c>
    </row>
    <row r="49" spans="1:9" ht="18" customHeight="1">
      <c r="A49" s="23" t="s">
        <v>16</v>
      </c>
      <c r="B49" s="492">
        <v>8359</v>
      </c>
      <c r="C49" s="99">
        <v>7444</v>
      </c>
      <c r="D49" s="492">
        <v>761</v>
      </c>
      <c r="E49" s="99">
        <v>652</v>
      </c>
      <c r="F49" s="492">
        <v>0</v>
      </c>
      <c r="G49" s="490">
        <v>0</v>
      </c>
      <c r="H49" s="492">
        <v>9120</v>
      </c>
      <c r="I49" s="519">
        <v>8096</v>
      </c>
    </row>
    <row r="50" spans="1:9">
      <c r="A50" s="25" t="s">
        <v>11</v>
      </c>
      <c r="B50" s="493">
        <v>-1395</v>
      </c>
      <c r="C50" s="99">
        <v>-1484</v>
      </c>
      <c r="D50" s="493"/>
      <c r="E50" s="99"/>
      <c r="F50" s="493"/>
      <c r="G50" s="160"/>
      <c r="H50" s="498">
        <v>-1395</v>
      </c>
      <c r="I50" s="519">
        <v>-1484</v>
      </c>
    </row>
    <row r="51" spans="1:9">
      <c r="A51" s="25" t="s">
        <v>24</v>
      </c>
      <c r="B51" s="493">
        <v>-2584</v>
      </c>
      <c r="C51" s="99">
        <v>-2478</v>
      </c>
      <c r="D51" s="493">
        <v>-400</v>
      </c>
      <c r="E51" s="99">
        <v>-334</v>
      </c>
      <c r="F51" s="493"/>
      <c r="G51" s="160"/>
      <c r="H51" s="498">
        <v>-2984</v>
      </c>
      <c r="I51" s="519">
        <v>-2812</v>
      </c>
    </row>
    <row r="52" spans="1:9">
      <c r="A52" s="25" t="s">
        <v>25</v>
      </c>
      <c r="B52" s="493">
        <v>-518</v>
      </c>
      <c r="C52" s="99">
        <v>-469</v>
      </c>
      <c r="D52" s="493"/>
      <c r="E52" s="99"/>
      <c r="F52" s="493"/>
      <c r="G52" s="160"/>
      <c r="H52" s="498">
        <v>-518</v>
      </c>
      <c r="I52" s="519">
        <v>-469</v>
      </c>
    </row>
    <row r="53" spans="1:9">
      <c r="A53" s="25" t="s">
        <v>284</v>
      </c>
      <c r="B53" s="493"/>
      <c r="C53" s="99"/>
      <c r="D53" s="493">
        <v>38</v>
      </c>
      <c r="E53" s="99">
        <v>39</v>
      </c>
      <c r="F53" s="493"/>
      <c r="G53" s="160"/>
      <c r="H53" s="498">
        <v>38</v>
      </c>
      <c r="I53" s="519">
        <v>39</v>
      </c>
    </row>
    <row r="54" spans="1:9">
      <c r="A54" s="25" t="s">
        <v>285</v>
      </c>
      <c r="B54" s="493"/>
      <c r="C54" s="99"/>
      <c r="D54" s="493">
        <v>-54</v>
      </c>
      <c r="E54" s="99">
        <v>-55</v>
      </c>
      <c r="F54" s="493"/>
      <c r="G54" s="160"/>
      <c r="H54" s="493">
        <v>-54</v>
      </c>
      <c r="I54" s="519">
        <v>-55</v>
      </c>
    </row>
    <row r="55" spans="1:9" ht="18.75" customHeight="1">
      <c r="A55" s="487" t="s">
        <v>1</v>
      </c>
      <c r="B55" s="492">
        <v>3862</v>
      </c>
      <c r="C55" s="496">
        <v>3013</v>
      </c>
      <c r="D55" s="492">
        <v>345</v>
      </c>
      <c r="E55" s="496">
        <v>302</v>
      </c>
      <c r="F55" s="492">
        <v>0</v>
      </c>
      <c r="G55" s="489">
        <v>0</v>
      </c>
      <c r="H55" s="492">
        <v>4207</v>
      </c>
      <c r="I55" s="517">
        <v>3315</v>
      </c>
    </row>
    <row r="56" spans="1:9">
      <c r="A56" s="25" t="s">
        <v>276</v>
      </c>
      <c r="B56" s="493">
        <v>107</v>
      </c>
      <c r="C56" s="99">
        <v>99</v>
      </c>
      <c r="D56" s="493"/>
      <c r="E56" s="99"/>
      <c r="F56" s="493"/>
      <c r="G56" s="160"/>
      <c r="H56" s="498">
        <v>107</v>
      </c>
      <c r="I56" s="519">
        <v>99</v>
      </c>
    </row>
    <row r="57" spans="1:9">
      <c r="A57" s="25" t="s">
        <v>277</v>
      </c>
      <c r="B57" s="493">
        <v>-219</v>
      </c>
      <c r="C57" s="99">
        <v>-185</v>
      </c>
      <c r="D57" s="493"/>
      <c r="E57" s="99"/>
      <c r="F57" s="493"/>
      <c r="G57" s="160"/>
      <c r="H57" s="498">
        <v>-219</v>
      </c>
      <c r="I57" s="519">
        <v>-185</v>
      </c>
    </row>
    <row r="58" spans="1:9" ht="24">
      <c r="A58" s="35" t="s">
        <v>287</v>
      </c>
      <c r="B58" s="493">
        <v>13</v>
      </c>
      <c r="C58" s="99">
        <v>11</v>
      </c>
      <c r="D58" s="493"/>
      <c r="E58" s="99"/>
      <c r="F58" s="493"/>
      <c r="G58" s="160"/>
      <c r="H58" s="498">
        <v>13</v>
      </c>
      <c r="I58" s="519">
        <v>11</v>
      </c>
    </row>
    <row r="59" spans="1:9">
      <c r="A59" s="25" t="s">
        <v>278</v>
      </c>
      <c r="B59" s="493">
        <v>128</v>
      </c>
      <c r="C59" s="99">
        <v>62</v>
      </c>
      <c r="D59" s="493"/>
      <c r="E59" s="99"/>
      <c r="F59" s="493"/>
      <c r="G59" s="160"/>
      <c r="H59" s="498">
        <v>128</v>
      </c>
      <c r="I59" s="519">
        <v>62</v>
      </c>
    </row>
    <row r="60" spans="1:9">
      <c r="A60" s="25" t="s">
        <v>283</v>
      </c>
      <c r="B60" s="501">
        <v>-321</v>
      </c>
      <c r="C60" s="99">
        <v>-88</v>
      </c>
      <c r="D60" s="493"/>
      <c r="E60" s="99"/>
      <c r="F60" s="493"/>
      <c r="G60" s="160"/>
      <c r="H60" s="493">
        <v>-321</v>
      </c>
      <c r="I60" s="519">
        <v>-88</v>
      </c>
    </row>
    <row r="61" spans="1:9">
      <c r="A61" s="487" t="s">
        <v>113</v>
      </c>
      <c r="B61" s="492">
        <v>-292</v>
      </c>
      <c r="C61" s="496">
        <v>-101</v>
      </c>
      <c r="D61" s="492">
        <v>0</v>
      </c>
      <c r="E61" s="496">
        <v>0</v>
      </c>
      <c r="F61" s="492">
        <v>0</v>
      </c>
      <c r="G61" s="489">
        <v>0</v>
      </c>
      <c r="H61" s="492">
        <v>-292</v>
      </c>
      <c r="I61" s="517">
        <v>-101</v>
      </c>
    </row>
    <row r="62" spans="1:9">
      <c r="A62" s="487" t="s">
        <v>106</v>
      </c>
      <c r="B62" s="492">
        <v>3570</v>
      </c>
      <c r="C62" s="496">
        <v>2912</v>
      </c>
      <c r="D62" s="492">
        <v>345</v>
      </c>
      <c r="E62" s="496">
        <v>302</v>
      </c>
      <c r="F62" s="492">
        <v>0</v>
      </c>
      <c r="G62" s="489">
        <v>0</v>
      </c>
      <c r="H62" s="492">
        <v>3915</v>
      </c>
      <c r="I62" s="517">
        <v>3214</v>
      </c>
    </row>
    <row r="63" spans="1:9">
      <c r="A63" s="39" t="s">
        <v>111</v>
      </c>
      <c r="B63" s="501">
        <v>-801</v>
      </c>
      <c r="C63" s="119">
        <v>-759</v>
      </c>
      <c r="D63" s="501">
        <v>-78</v>
      </c>
      <c r="E63" s="119">
        <v>-88</v>
      </c>
      <c r="F63" s="501"/>
      <c r="G63" s="499"/>
      <c r="H63" s="501">
        <v>-879</v>
      </c>
      <c r="I63" s="518">
        <v>-847</v>
      </c>
    </row>
    <row r="64" spans="1:9">
      <c r="A64" s="23" t="s">
        <v>104</v>
      </c>
      <c r="B64" s="498">
        <v>2769</v>
      </c>
      <c r="C64" s="99">
        <v>2153</v>
      </c>
      <c r="D64" s="498">
        <v>267</v>
      </c>
      <c r="E64" s="99">
        <v>214</v>
      </c>
      <c r="F64" s="498">
        <v>0</v>
      </c>
      <c r="G64" s="490">
        <v>0</v>
      </c>
      <c r="H64" s="498">
        <v>3036</v>
      </c>
      <c r="I64" s="519">
        <v>2367</v>
      </c>
    </row>
    <row r="65" spans="1:9">
      <c r="A65" s="23"/>
      <c r="B65" s="23"/>
      <c r="C65" s="23"/>
      <c r="D65" s="23"/>
      <c r="E65" s="23"/>
      <c r="F65" s="23"/>
      <c r="G65" s="23"/>
      <c r="H65" s="23"/>
      <c r="I65" s="23"/>
    </row>
    <row r="66" spans="1:9">
      <c r="A66" s="23"/>
      <c r="B66" s="23"/>
      <c r="C66" s="23"/>
      <c r="D66" s="23"/>
      <c r="E66" s="23"/>
      <c r="F66" s="23"/>
      <c r="G66" s="23"/>
      <c r="H66" s="23"/>
      <c r="I66" s="23"/>
    </row>
  </sheetData>
  <mergeCells count="1">
    <mergeCell ref="A43:B43"/>
  </mergeCells>
  <pageMargins left="0.7" right="0.7" top="0.75" bottom="0.75" header="0.3" footer="0.3"/>
  <pageSetup paperSize="9" scale="69" orientation="portrait" r:id="rId1"/>
  <headerFooter>
    <oddFooter>&amp;C
&amp;R&amp;G</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92D050"/>
  </sheetPr>
  <dimension ref="A1:F103"/>
  <sheetViews>
    <sheetView zoomScale="120" zoomScaleNormal="120" zoomScaleSheetLayoutView="115" workbookViewId="0">
      <selection activeCell="B1" sqref="B1"/>
    </sheetView>
  </sheetViews>
  <sheetFormatPr defaultColWidth="8.7109375" defaultRowHeight="12"/>
  <cols>
    <col min="1" max="1" width="4.42578125" style="391" customWidth="1"/>
    <col min="2" max="2" width="52.85546875" style="391" customWidth="1"/>
    <col min="3" max="3" width="8.7109375" style="402"/>
    <col min="4" max="4" width="9" style="414" bestFit="1" customWidth="1"/>
    <col min="5" max="5" width="8.7109375" style="409"/>
    <col min="6" max="6" width="6.140625" style="392" customWidth="1"/>
    <col min="7" max="16384" width="8.7109375" style="391"/>
  </cols>
  <sheetData>
    <row r="1" spans="2:6" ht="39.6" customHeight="1">
      <c r="B1" s="420" t="s">
        <v>228</v>
      </c>
      <c r="D1" s="421"/>
      <c r="E1" s="421"/>
      <c r="F1" s="421"/>
    </row>
    <row r="2" spans="2:6" ht="84" customHeight="1">
      <c r="B2" s="605" t="s">
        <v>257</v>
      </c>
      <c r="C2" s="605"/>
      <c r="D2" s="605"/>
      <c r="E2" s="605"/>
      <c r="F2" s="605"/>
    </row>
    <row r="3" spans="2:6" ht="12" customHeight="1">
      <c r="B3" s="526"/>
      <c r="C3" s="525"/>
      <c r="D3" s="525"/>
      <c r="E3" s="525"/>
      <c r="F3" s="525"/>
    </row>
    <row r="4" spans="2:6" ht="18.399999999999999" customHeight="1">
      <c r="B4" s="435" t="s">
        <v>222</v>
      </c>
      <c r="C4" s="525"/>
      <c r="D4" s="525"/>
      <c r="E4" s="525"/>
      <c r="F4" s="525"/>
    </row>
    <row r="5" spans="2:6" ht="6" customHeight="1">
      <c r="B5" s="526"/>
      <c r="C5" s="525"/>
      <c r="D5" s="525"/>
      <c r="E5" s="525"/>
      <c r="F5" s="525"/>
    </row>
    <row r="6" spans="2:6" ht="12" customHeight="1">
      <c r="B6" s="458" t="s">
        <v>223</v>
      </c>
      <c r="C6" s="525"/>
      <c r="D6" s="525"/>
      <c r="E6" s="525"/>
      <c r="F6" s="525"/>
    </row>
    <row r="7" spans="2:6" ht="12" customHeight="1">
      <c r="B7" s="605" t="s">
        <v>226</v>
      </c>
      <c r="C7" s="605"/>
      <c r="D7" s="605"/>
      <c r="E7" s="605"/>
      <c r="F7" s="605"/>
    </row>
    <row r="8" spans="2:6" ht="12" customHeight="1">
      <c r="B8" s="526"/>
      <c r="C8" s="527"/>
      <c r="D8" s="527"/>
      <c r="E8" s="527"/>
      <c r="F8" s="527"/>
    </row>
    <row r="9" spans="2:6" ht="12" customHeight="1">
      <c r="B9" s="458" t="s">
        <v>246</v>
      </c>
      <c r="C9" s="527"/>
      <c r="D9" s="527"/>
      <c r="E9" s="527"/>
      <c r="F9" s="527"/>
    </row>
    <row r="10" spans="2:6" ht="12" customHeight="1">
      <c r="B10" s="526" t="s">
        <v>247</v>
      </c>
      <c r="C10" s="527"/>
      <c r="D10" s="527"/>
      <c r="E10" s="527"/>
      <c r="F10" s="527"/>
    </row>
    <row r="11" spans="2:6" ht="12" customHeight="1">
      <c r="B11" s="526"/>
      <c r="C11" s="525"/>
      <c r="D11" s="525"/>
      <c r="E11" s="525"/>
      <c r="F11" s="525"/>
    </row>
    <row r="12" spans="2:6" ht="14.65" customHeight="1">
      <c r="B12" s="607" t="s">
        <v>224</v>
      </c>
      <c r="C12" s="607"/>
      <c r="D12" s="607"/>
      <c r="E12" s="524"/>
      <c r="F12" s="524"/>
    </row>
    <row r="13" spans="2:6" ht="24" customHeight="1">
      <c r="B13" s="606" t="s">
        <v>343</v>
      </c>
      <c r="C13" s="606"/>
      <c r="D13" s="606"/>
      <c r="E13" s="606"/>
      <c r="F13" s="606"/>
    </row>
    <row r="14" spans="2:6" ht="12" customHeight="1">
      <c r="B14" s="526"/>
      <c r="C14" s="525"/>
      <c r="D14" s="525"/>
      <c r="E14" s="525"/>
      <c r="F14" s="525"/>
    </row>
    <row r="15" spans="2:6" ht="13.5">
      <c r="B15" s="458" t="s">
        <v>229</v>
      </c>
      <c r="C15" s="525"/>
      <c r="D15" s="525"/>
      <c r="E15" s="525"/>
      <c r="F15" s="525"/>
    </row>
    <row r="16" spans="2:6" ht="12" customHeight="1">
      <c r="B16" s="605" t="s">
        <v>303</v>
      </c>
      <c r="C16" s="605"/>
      <c r="D16" s="605"/>
      <c r="E16" s="605"/>
      <c r="F16" s="605"/>
    </row>
    <row r="17" spans="1:6" ht="12" customHeight="1">
      <c r="B17" s="526"/>
      <c r="C17" s="525"/>
      <c r="D17" s="525"/>
      <c r="E17" s="525"/>
      <c r="F17" s="525"/>
    </row>
    <row r="18" spans="1:6" ht="13.9" customHeight="1">
      <c r="B18" s="458" t="s">
        <v>259</v>
      </c>
      <c r="C18" s="525"/>
      <c r="D18" s="525"/>
      <c r="E18" s="525"/>
      <c r="F18" s="525"/>
    </row>
    <row r="19" spans="1:6" ht="12" customHeight="1">
      <c r="B19" s="605" t="s">
        <v>230</v>
      </c>
      <c r="C19" s="605"/>
      <c r="D19" s="605"/>
      <c r="E19" s="605"/>
      <c r="F19" s="605"/>
    </row>
    <row r="20" spans="1:6" ht="12" customHeight="1">
      <c r="B20" s="526"/>
      <c r="C20" s="525"/>
      <c r="D20" s="525"/>
      <c r="E20" s="525"/>
      <c r="F20" s="525"/>
    </row>
    <row r="21" spans="1:6" ht="12" customHeight="1">
      <c r="B21" s="609" t="s">
        <v>264</v>
      </c>
      <c r="C21" s="609"/>
      <c r="D21" s="609"/>
      <c r="E21" s="609"/>
      <c r="F21" s="609"/>
    </row>
    <row r="22" spans="1:6" ht="12" customHeight="1">
      <c r="B22" s="609" t="s">
        <v>258</v>
      </c>
      <c r="C22" s="609"/>
      <c r="D22" s="609"/>
      <c r="E22" s="609"/>
      <c r="F22" s="609"/>
    </row>
    <row r="23" spans="1:6" ht="12" customHeight="1">
      <c r="B23" s="528"/>
      <c r="C23" s="529"/>
      <c r="D23" s="529"/>
      <c r="E23" s="529"/>
      <c r="F23" s="529"/>
    </row>
    <row r="24" spans="1:6" ht="16.5" customHeight="1">
      <c r="C24" s="525"/>
      <c r="D24" s="525"/>
      <c r="E24" s="525"/>
      <c r="F24" s="525"/>
    </row>
    <row r="25" spans="1:6" ht="6" customHeight="1">
      <c r="B25" s="526"/>
      <c r="C25" s="525"/>
      <c r="D25" s="525"/>
      <c r="E25" s="525"/>
      <c r="F25" s="525"/>
    </row>
    <row r="27" spans="1:6">
      <c r="B27" s="523" t="s">
        <v>179</v>
      </c>
    </row>
    <row r="28" spans="1:6" ht="15">
      <c r="B28" s="418" t="s">
        <v>212</v>
      </c>
      <c r="C28" s="403"/>
      <c r="D28" s="415"/>
      <c r="E28" s="416"/>
      <c r="F28" s="396"/>
    </row>
    <row r="29" spans="1:6" customFormat="1" ht="15">
      <c r="A29" s="72"/>
      <c r="B29" s="385" t="s">
        <v>302</v>
      </c>
      <c r="C29" s="610" t="s">
        <v>21</v>
      </c>
      <c r="D29" s="610"/>
      <c r="E29" s="610"/>
      <c r="F29" s="141"/>
    </row>
    <row r="30" spans="1:6" customFormat="1" ht="12.75">
      <c r="A30" s="77"/>
      <c r="B30" s="491"/>
      <c r="C30" s="78" t="s">
        <v>217</v>
      </c>
      <c r="D30" s="140">
        <v>2019</v>
      </c>
      <c r="E30" s="81">
        <v>2018</v>
      </c>
      <c r="F30" s="81"/>
    </row>
    <row r="31" spans="1:6" customFormat="1" ht="7.5" customHeight="1">
      <c r="A31" s="77"/>
      <c r="B31" s="82"/>
      <c r="C31" s="82"/>
      <c r="D31" s="83"/>
      <c r="E31" s="85"/>
      <c r="F31" s="85"/>
    </row>
    <row r="32" spans="1:6" customFormat="1" ht="12.75">
      <c r="A32" s="88"/>
      <c r="B32" s="175" t="s">
        <v>81</v>
      </c>
      <c r="C32" s="78">
        <v>3470</v>
      </c>
      <c r="D32" s="79">
        <v>36092</v>
      </c>
      <c r="E32" s="387">
        <v>31115</v>
      </c>
      <c r="F32" s="81" t="s">
        <v>15</v>
      </c>
    </row>
    <row r="33" spans="1:6" customFormat="1" ht="7.5" customHeight="1">
      <c r="A33" s="89"/>
      <c r="B33" s="78"/>
      <c r="C33" s="78"/>
      <c r="D33" s="79"/>
      <c r="E33" s="387"/>
      <c r="F33" s="81"/>
    </row>
    <row r="34" spans="1:6" customFormat="1" ht="12.75">
      <c r="A34" s="77"/>
      <c r="B34" s="175" t="s">
        <v>1</v>
      </c>
      <c r="C34" s="78">
        <v>404</v>
      </c>
      <c r="D34" s="79">
        <v>4207</v>
      </c>
      <c r="E34" s="387">
        <v>3315</v>
      </c>
      <c r="F34" s="81" t="s">
        <v>15</v>
      </c>
    </row>
    <row r="35" spans="1:6" customFormat="1" ht="6.75" customHeight="1">
      <c r="A35" s="124"/>
      <c r="B35" s="78"/>
      <c r="C35" s="78"/>
      <c r="D35" s="79"/>
      <c r="E35" s="387"/>
      <c r="F35" s="81"/>
    </row>
    <row r="36" spans="1:6" customFormat="1" ht="12.75" customHeight="1">
      <c r="A36" s="124"/>
      <c r="B36" s="175" t="s">
        <v>104</v>
      </c>
      <c r="C36" s="78">
        <v>292</v>
      </c>
      <c r="D36" s="79">
        <v>3036</v>
      </c>
      <c r="E36" s="387">
        <v>2367</v>
      </c>
      <c r="F36" s="81" t="s">
        <v>15</v>
      </c>
    </row>
    <row r="37" spans="1:6" customFormat="1" ht="12.75">
      <c r="A37" s="77"/>
      <c r="B37" s="78"/>
      <c r="C37" s="78"/>
      <c r="D37" s="80"/>
      <c r="E37" s="81"/>
      <c r="F37" s="81"/>
    </row>
    <row r="38" spans="1:6" customFormat="1" ht="12.75">
      <c r="A38" s="77"/>
      <c r="B38" s="175" t="s">
        <v>301</v>
      </c>
      <c r="C38" s="79"/>
      <c r="D38" s="80"/>
      <c r="E38" s="81"/>
      <c r="F38" s="81"/>
    </row>
    <row r="39" spans="1:6" customFormat="1" ht="12.75">
      <c r="A39" s="88"/>
      <c r="B39" s="428" t="s">
        <v>297</v>
      </c>
      <c r="C39" s="79"/>
      <c r="D39" s="100">
        <v>11.656322730799069</v>
      </c>
      <c r="E39" s="419">
        <v>10.654025389683433</v>
      </c>
      <c r="F39" s="419" t="s">
        <v>15</v>
      </c>
    </row>
    <row r="40" spans="1:6" customFormat="1" ht="12.75">
      <c r="A40" s="89"/>
      <c r="B40" s="78"/>
      <c r="C40" s="79"/>
      <c r="D40" s="100"/>
      <c r="E40" s="419"/>
      <c r="F40" s="419"/>
    </row>
    <row r="41" spans="1:6" customFormat="1" ht="12.75">
      <c r="A41" s="89"/>
      <c r="B41" s="175" t="s">
        <v>300</v>
      </c>
      <c r="C41" s="79"/>
      <c r="D41" s="100"/>
      <c r="E41" s="419"/>
      <c r="F41" s="419"/>
    </row>
    <row r="42" spans="1:6" customFormat="1" ht="12.75">
      <c r="A42" s="87"/>
      <c r="B42" s="429" t="s">
        <v>298</v>
      </c>
      <c r="C42" s="79"/>
      <c r="D42" s="100">
        <v>8.41183641804278</v>
      </c>
      <c r="E42" s="419">
        <v>7.6072633777920622</v>
      </c>
      <c r="F42" s="419" t="s">
        <v>15</v>
      </c>
    </row>
    <row r="43" spans="1:6" customFormat="1" ht="12.75">
      <c r="A43" s="88"/>
      <c r="B43" s="78"/>
      <c r="C43" s="79"/>
      <c r="D43" s="80"/>
      <c r="E43" s="81"/>
      <c r="F43" s="81"/>
    </row>
    <row r="44" spans="1:6" customFormat="1" ht="12.75">
      <c r="A44" s="77"/>
      <c r="B44" s="445"/>
      <c r="C44" s="79"/>
      <c r="D44" s="80"/>
      <c r="E44" s="81"/>
      <c r="F44" s="81"/>
    </row>
    <row r="45" spans="1:6" customFormat="1" ht="12.75">
      <c r="A45" s="77"/>
      <c r="B45" s="386"/>
      <c r="C45" s="79"/>
      <c r="D45" s="80"/>
      <c r="E45" s="81"/>
      <c r="F45" s="81"/>
    </row>
    <row r="46" spans="1:6" customFormat="1" ht="12.75">
      <c r="A46" s="77"/>
      <c r="B46" s="386"/>
      <c r="C46" s="79"/>
      <c r="D46" s="80"/>
      <c r="E46" s="81"/>
      <c r="F46" s="81"/>
    </row>
    <row r="47" spans="1:6" customFormat="1" ht="15">
      <c r="A47" s="77"/>
      <c r="B47" s="435" t="s">
        <v>225</v>
      </c>
      <c r="C47" s="79"/>
      <c r="D47" s="80"/>
      <c r="E47" s="81"/>
      <c r="F47" s="81"/>
    </row>
    <row r="48" spans="1:6" s="422" customFormat="1" ht="6" customHeight="1">
      <c r="A48" s="72"/>
      <c r="B48" s="385"/>
      <c r="C48" s="582"/>
      <c r="D48" s="582"/>
      <c r="E48" s="582"/>
      <c r="F48" s="141"/>
    </row>
    <row r="49" spans="1:6" s="422" customFormat="1" ht="13.15" customHeight="1">
      <c r="A49" s="72"/>
      <c r="B49" s="523" t="s">
        <v>179</v>
      </c>
      <c r="C49" s="522"/>
      <c r="D49" s="522"/>
      <c r="E49" s="522"/>
      <c r="F49" s="141"/>
    </row>
    <row r="50" spans="1:6" ht="15">
      <c r="B50" s="418" t="s">
        <v>212</v>
      </c>
      <c r="C50" s="611">
        <v>2019</v>
      </c>
      <c r="D50" s="611"/>
      <c r="E50" s="449">
        <v>2018</v>
      </c>
      <c r="F50" s="406"/>
    </row>
    <row r="51" spans="1:6" ht="19.5" customHeight="1">
      <c r="B51" s="394" t="s">
        <v>213</v>
      </c>
      <c r="C51" s="610"/>
      <c r="D51" s="610"/>
      <c r="E51" s="610"/>
      <c r="F51" s="406"/>
    </row>
    <row r="52" spans="1:6" ht="18.75" customHeight="1">
      <c r="B52" s="395" t="s">
        <v>86</v>
      </c>
      <c r="C52" s="82" t="s">
        <v>217</v>
      </c>
      <c r="D52" s="451" t="s">
        <v>312</v>
      </c>
      <c r="E52" s="450" t="s">
        <v>312</v>
      </c>
      <c r="F52" s="406"/>
    </row>
    <row r="53" spans="1:6">
      <c r="B53" s="391" t="s">
        <v>152</v>
      </c>
      <c r="C53" s="404">
        <v>161</v>
      </c>
      <c r="D53" s="410">
        <v>1674</v>
      </c>
      <c r="E53" s="411">
        <v>742</v>
      </c>
      <c r="F53" s="406"/>
    </row>
    <row r="54" spans="1:6">
      <c r="B54" s="391" t="s">
        <v>84</v>
      </c>
      <c r="C54" s="404">
        <v>784</v>
      </c>
      <c r="D54" s="410">
        <v>8153</v>
      </c>
      <c r="E54" s="411">
        <v>6478</v>
      </c>
      <c r="F54" s="406"/>
    </row>
    <row r="55" spans="1:6">
      <c r="B55" s="391" t="s">
        <v>344</v>
      </c>
      <c r="C55" s="404">
        <v>12</v>
      </c>
      <c r="D55" s="410">
        <v>6</v>
      </c>
      <c r="E55" s="411">
        <v>632</v>
      </c>
    </row>
    <row r="56" spans="1:6">
      <c r="B56" s="396" t="s">
        <v>345</v>
      </c>
      <c r="C56" s="405">
        <v>29</v>
      </c>
      <c r="D56" s="412">
        <v>-3</v>
      </c>
      <c r="E56" s="413">
        <v>-1</v>
      </c>
    </row>
    <row r="57" spans="1:6">
      <c r="C57" s="404">
        <v>986</v>
      </c>
      <c r="D57" s="410">
        <v>9830</v>
      </c>
      <c r="E57" s="411">
        <v>7851</v>
      </c>
    </row>
    <row r="59" spans="1:6">
      <c r="B59" s="395" t="s">
        <v>209</v>
      </c>
      <c r="C59" s="403"/>
      <c r="D59" s="415"/>
      <c r="E59" s="416"/>
    </row>
    <row r="60" spans="1:6">
      <c r="B60" s="391" t="s">
        <v>273</v>
      </c>
      <c r="C60" s="404">
        <v>4826</v>
      </c>
      <c r="D60" s="410">
        <v>50196</v>
      </c>
      <c r="E60" s="411">
        <v>41465</v>
      </c>
    </row>
    <row r="61" spans="1:6">
      <c r="B61" s="391" t="s">
        <v>210</v>
      </c>
      <c r="C61" s="404">
        <v>3519</v>
      </c>
      <c r="D61" s="410">
        <v>36607</v>
      </c>
      <c r="E61" s="411">
        <v>20505</v>
      </c>
    </row>
    <row r="62" spans="1:6">
      <c r="B62" s="396" t="s">
        <v>346</v>
      </c>
      <c r="C62" s="405">
        <v>76</v>
      </c>
      <c r="D62" s="412">
        <v>-382</v>
      </c>
      <c r="E62" s="413">
        <v>-346</v>
      </c>
    </row>
    <row r="63" spans="1:6">
      <c r="C63" s="404">
        <v>8421</v>
      </c>
      <c r="D63" s="410">
        <v>86421</v>
      </c>
      <c r="E63" s="411">
        <v>61624</v>
      </c>
    </row>
    <row r="65" spans="2:5">
      <c r="B65" s="394" t="s">
        <v>211</v>
      </c>
      <c r="C65" s="404">
        <v>7435</v>
      </c>
      <c r="D65" s="410">
        <v>76591</v>
      </c>
      <c r="E65" s="411">
        <v>53773</v>
      </c>
    </row>
    <row r="66" spans="2:5">
      <c r="B66" s="394"/>
      <c r="C66" s="404"/>
      <c r="D66" s="410"/>
      <c r="E66" s="411"/>
    </row>
    <row r="67" spans="2:5">
      <c r="B67" s="392"/>
      <c r="C67" s="401"/>
      <c r="D67" s="407"/>
      <c r="E67" s="408"/>
    </row>
    <row r="68" spans="2:5" ht="15">
      <c r="B68" s="418" t="s">
        <v>90</v>
      </c>
      <c r="C68" s="611">
        <v>2019</v>
      </c>
      <c r="D68" s="611"/>
      <c r="E68" s="449">
        <v>2018</v>
      </c>
    </row>
    <row r="69" spans="2:5" ht="18" customHeight="1">
      <c r="B69" s="394" t="s">
        <v>213</v>
      </c>
      <c r="C69" s="392"/>
      <c r="D69" s="392"/>
      <c r="E69" s="417"/>
    </row>
    <row r="70" spans="2:5" ht="18.75" customHeight="1">
      <c r="B70" s="395" t="s">
        <v>86</v>
      </c>
      <c r="C70" s="403" t="s">
        <v>217</v>
      </c>
      <c r="D70" s="453" t="s">
        <v>312</v>
      </c>
      <c r="E70" s="452" t="s">
        <v>312</v>
      </c>
    </row>
    <row r="71" spans="2:5">
      <c r="B71" s="391" t="s">
        <v>152</v>
      </c>
      <c r="C71" s="398">
        <v>503</v>
      </c>
      <c r="D71" s="410">
        <v>5229</v>
      </c>
      <c r="E71" s="411">
        <v>12107</v>
      </c>
    </row>
    <row r="72" spans="2:5">
      <c r="B72" s="391" t="s">
        <v>84</v>
      </c>
      <c r="C72" s="398">
        <v>752</v>
      </c>
      <c r="D72" s="410">
        <v>7819</v>
      </c>
      <c r="E72" s="411">
        <v>6082</v>
      </c>
    </row>
    <row r="73" spans="2:5">
      <c r="B73" s="391" t="s">
        <v>344</v>
      </c>
      <c r="C73" s="398">
        <v>0</v>
      </c>
      <c r="D73" s="410">
        <v>0</v>
      </c>
      <c r="E73" s="411">
        <v>630</v>
      </c>
    </row>
    <row r="74" spans="2:5">
      <c r="B74" s="396" t="s">
        <v>345</v>
      </c>
      <c r="C74" s="399">
        <v>0</v>
      </c>
      <c r="D74" s="412">
        <v>-2</v>
      </c>
      <c r="E74" s="413">
        <v>0</v>
      </c>
    </row>
    <row r="75" spans="2:5" ht="12" customHeight="1">
      <c r="C75" s="398">
        <v>1255</v>
      </c>
      <c r="D75" s="410">
        <v>13046</v>
      </c>
      <c r="E75" s="411">
        <v>18819</v>
      </c>
    </row>
    <row r="76" spans="2:5">
      <c r="B76" s="395" t="s">
        <v>209</v>
      </c>
      <c r="C76" s="400"/>
      <c r="D76" s="415"/>
      <c r="E76" s="416"/>
    </row>
    <row r="77" spans="2:5">
      <c r="B77" s="430" t="s">
        <v>273</v>
      </c>
      <c r="C77" s="398">
        <v>368</v>
      </c>
      <c r="D77" s="410">
        <v>3824</v>
      </c>
      <c r="E77" s="439">
        <v>0</v>
      </c>
    </row>
    <row r="78" spans="2:5">
      <c r="B78" s="396" t="s">
        <v>210</v>
      </c>
      <c r="C78" s="399">
        <v>80</v>
      </c>
      <c r="D78" s="412">
        <v>834</v>
      </c>
      <c r="E78" s="413">
        <v>0</v>
      </c>
    </row>
    <row r="79" spans="2:5">
      <c r="C79" s="398">
        <v>448</v>
      </c>
      <c r="D79" s="410">
        <v>4658</v>
      </c>
      <c r="E79" s="411">
        <v>0</v>
      </c>
    </row>
    <row r="80" spans="2:5" ht="9.75" customHeight="1"/>
    <row r="81" spans="2:5">
      <c r="B81" s="394" t="s">
        <v>211</v>
      </c>
      <c r="C81" s="398">
        <v>-807</v>
      </c>
      <c r="D81" s="410">
        <v>-8388</v>
      </c>
      <c r="E81" s="439">
        <v>-18819</v>
      </c>
    </row>
    <row r="82" spans="2:5">
      <c r="B82" s="392"/>
      <c r="C82" s="443"/>
      <c r="D82" s="521"/>
      <c r="E82" s="521"/>
    </row>
    <row r="83" spans="2:5">
      <c r="B83" s="392"/>
      <c r="C83" s="401"/>
      <c r="D83" s="407"/>
      <c r="E83" s="408"/>
    </row>
    <row r="84" spans="2:5">
      <c r="B84" s="395" t="s">
        <v>309</v>
      </c>
      <c r="C84" s="611">
        <v>2019</v>
      </c>
      <c r="D84" s="611"/>
      <c r="E84" s="454">
        <v>2018</v>
      </c>
    </row>
    <row r="85" spans="2:5" ht="5.25" customHeight="1">
      <c r="B85" s="393"/>
      <c r="C85" s="392"/>
      <c r="D85" s="392"/>
      <c r="E85" s="417"/>
    </row>
    <row r="86" spans="2:5">
      <c r="B86" s="395"/>
      <c r="C86" s="403" t="s">
        <v>217</v>
      </c>
      <c r="D86" s="453" t="s">
        <v>312</v>
      </c>
      <c r="E86" s="452" t="s">
        <v>312</v>
      </c>
    </row>
    <row r="87" spans="2:5" ht="24">
      <c r="B87" s="526" t="s">
        <v>305</v>
      </c>
      <c r="C87" s="503">
        <v>12933</v>
      </c>
      <c r="D87" s="436">
        <v>134523.15384615384</v>
      </c>
      <c r="E87" s="426">
        <v>122805.84615384616</v>
      </c>
    </row>
    <row r="88" spans="2:5">
      <c r="B88" s="391" t="s">
        <v>214</v>
      </c>
      <c r="C88" s="504"/>
      <c r="D88" s="437"/>
      <c r="E88" s="425"/>
    </row>
    <row r="89" spans="2:5">
      <c r="B89" s="430" t="s">
        <v>310</v>
      </c>
      <c r="C89" s="503">
        <v>595</v>
      </c>
      <c r="D89" s="436">
        <v>6193</v>
      </c>
      <c r="E89" s="426">
        <v>6005.0769230769229</v>
      </c>
    </row>
    <row r="90" spans="2:5">
      <c r="B90" s="431" t="s">
        <v>219</v>
      </c>
      <c r="C90" s="503">
        <v>6638</v>
      </c>
      <c r="D90" s="436">
        <v>69042</v>
      </c>
      <c r="E90" s="426">
        <v>62873.615384615383</v>
      </c>
    </row>
    <row r="91" spans="2:5">
      <c r="B91" s="397" t="s">
        <v>220</v>
      </c>
      <c r="C91" s="505">
        <v>-127</v>
      </c>
      <c r="D91" s="438">
        <v>-1326</v>
      </c>
      <c r="E91" s="427">
        <v>-496.92307692307691</v>
      </c>
    </row>
    <row r="92" spans="2:5" ht="15.75" customHeight="1">
      <c r="B92" s="394" t="s">
        <v>309</v>
      </c>
      <c r="C92" s="442">
        <v>5827</v>
      </c>
      <c r="D92" s="436">
        <v>60614.461538461546</v>
      </c>
      <c r="E92" s="426">
        <v>54424.076923076929</v>
      </c>
    </row>
    <row r="93" spans="2:5">
      <c r="B93" s="394"/>
      <c r="C93" s="506"/>
      <c r="D93" s="423"/>
      <c r="E93" s="423"/>
    </row>
    <row r="94" spans="2:5">
      <c r="B94" s="395" t="s">
        <v>215</v>
      </c>
      <c r="C94" s="608">
        <v>2019</v>
      </c>
      <c r="D94" s="608"/>
      <c r="E94" s="513">
        <v>2018</v>
      </c>
    </row>
    <row r="95" spans="2:5" ht="14.25" customHeight="1">
      <c r="B95" s="395"/>
      <c r="C95" s="507" t="s">
        <v>217</v>
      </c>
      <c r="D95" s="508" t="s">
        <v>312</v>
      </c>
      <c r="E95" s="509" t="s">
        <v>312</v>
      </c>
    </row>
    <row r="96" spans="2:5" ht="14.65" customHeight="1">
      <c r="B96" s="391" t="s">
        <v>299</v>
      </c>
      <c r="C96" s="510">
        <v>1273</v>
      </c>
      <c r="D96" s="436">
        <v>13241</v>
      </c>
      <c r="E96" s="426">
        <v>11342</v>
      </c>
    </row>
    <row r="97" spans="1:5">
      <c r="B97" s="391" t="s">
        <v>216</v>
      </c>
      <c r="C97" s="510">
        <v>71</v>
      </c>
      <c r="D97" s="436">
        <v>738</v>
      </c>
      <c r="E97" s="426">
        <v>608</v>
      </c>
    </row>
    <row r="98" spans="1:5">
      <c r="C98" s="506"/>
      <c r="D98" s="511"/>
      <c r="E98" s="512"/>
    </row>
    <row r="99" spans="1:5">
      <c r="B99" s="396" t="s">
        <v>308</v>
      </c>
      <c r="C99" s="505">
        <v>5827</v>
      </c>
      <c r="D99" s="438">
        <v>60614.461538461546</v>
      </c>
      <c r="E99" s="427">
        <v>54424.076923076929</v>
      </c>
    </row>
    <row r="100" spans="1:5" ht="16.5" customHeight="1">
      <c r="B100" s="394" t="s">
        <v>215</v>
      </c>
      <c r="C100" s="506"/>
      <c r="D100" s="440">
        <v>0.23062153230759858</v>
      </c>
      <c r="E100" s="441">
        <v>0.21957193719408688</v>
      </c>
    </row>
    <row r="101" spans="1:5" ht="21" customHeight="1">
      <c r="B101" s="392"/>
      <c r="C101" s="401"/>
      <c r="D101" s="407"/>
      <c r="E101" s="408"/>
    </row>
    <row r="102" spans="1:5">
      <c r="A102" s="444"/>
      <c r="B102" s="459"/>
      <c r="C102" s="401"/>
      <c r="D102" s="407"/>
      <c r="E102" s="408"/>
    </row>
    <row r="103" spans="1:5">
      <c r="B103" s="392"/>
      <c r="C103" s="401"/>
      <c r="D103" s="407"/>
      <c r="E103" s="408"/>
    </row>
  </sheetData>
  <sheetProtection selectLockedCells="1"/>
  <mergeCells count="15">
    <mergeCell ref="C94:D94"/>
    <mergeCell ref="C48:E48"/>
    <mergeCell ref="B21:F21"/>
    <mergeCell ref="C29:E29"/>
    <mergeCell ref="B22:F22"/>
    <mergeCell ref="C50:D50"/>
    <mergeCell ref="C51:E51"/>
    <mergeCell ref="C68:D68"/>
    <mergeCell ref="C84:D84"/>
    <mergeCell ref="B19:F19"/>
    <mergeCell ref="B2:F2"/>
    <mergeCell ref="B7:F7"/>
    <mergeCell ref="B13:F13"/>
    <mergeCell ref="B12:D12"/>
    <mergeCell ref="B16:F16"/>
  </mergeCells>
  <pageMargins left="0.7" right="0.7" top="0.75" bottom="0.75" header="0.3" footer="0.3"/>
  <pageSetup paperSize="9" scale="76" orientation="portrait" cellComments="asDisplayed" r:id="rId1"/>
  <headerFooter>
    <oddFooter>&amp;R&amp;G</oddFooter>
  </headerFooter>
  <rowBreaks count="1" manualBreakCount="1">
    <brk id="44" max="7" man="1"/>
  </rowBreaks>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
  <sheetViews>
    <sheetView workbookViewId="0"/>
  </sheetViews>
  <sheetFormatPr defaultRowHeight="12.75"/>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R394"/>
  <sheetViews>
    <sheetView zoomScaleNormal="100" zoomScaleSheetLayoutView="100" workbookViewId="0">
      <selection activeCell="A3" sqref="A3:A4"/>
    </sheetView>
  </sheetViews>
  <sheetFormatPr defaultColWidth="9.28515625" defaultRowHeight="12.75" outlineLevelRow="1"/>
  <cols>
    <col min="1" max="1" width="39.7109375" style="103" customWidth="1"/>
    <col min="2" max="2" width="7.7109375" style="104" customWidth="1"/>
    <col min="3" max="5" width="7.7109375" style="105" customWidth="1"/>
    <col min="6" max="6" width="1.7109375" style="105" customWidth="1"/>
    <col min="7" max="8" width="7.7109375" style="105" customWidth="1"/>
    <col min="9" max="9" width="13.28515625" style="207" bestFit="1" customWidth="1"/>
    <col min="10" max="10" width="9.7109375" style="207" bestFit="1" customWidth="1"/>
    <col min="11" max="16384" width="9.28515625" style="207"/>
  </cols>
  <sheetData>
    <row r="1" spans="1:10" ht="21" customHeight="1">
      <c r="A1" s="343" t="s">
        <v>242</v>
      </c>
      <c r="B1" s="344"/>
      <c r="C1" s="345"/>
      <c r="D1" s="345"/>
      <c r="E1" s="345"/>
      <c r="F1" s="345"/>
      <c r="G1" s="345"/>
      <c r="H1" s="345"/>
    </row>
    <row r="2" spans="1:10" ht="12" customHeight="1">
      <c r="A2" s="570" t="s">
        <v>51</v>
      </c>
      <c r="B2" s="572" t="s">
        <v>53</v>
      </c>
      <c r="C2" s="572"/>
      <c r="D2" s="572"/>
      <c r="E2" s="573" t="s">
        <v>55</v>
      </c>
      <c r="F2" s="210"/>
      <c r="G2" s="572" t="s">
        <v>53</v>
      </c>
      <c r="H2" s="572"/>
    </row>
    <row r="3" spans="1:10" ht="15" customHeight="1">
      <c r="A3" s="571"/>
      <c r="B3" s="108" t="s">
        <v>54</v>
      </c>
      <c r="C3" s="240">
        <f>+'Income statement old'!C3</f>
        <v>2018</v>
      </c>
      <c r="D3" s="241">
        <f>+'Income statement old'!D3</f>
        <v>2017</v>
      </c>
      <c r="E3" s="574"/>
      <c r="F3" s="266"/>
      <c r="G3" s="240">
        <f>+'Income statement old'!G3</f>
        <v>2018</v>
      </c>
      <c r="H3" s="241">
        <f>+'Income statement old'!H3</f>
        <v>2017</v>
      </c>
      <c r="I3" s="207">
        <f>+'Income statement old'!A67</f>
        <v>10.28205</v>
      </c>
    </row>
    <row r="4" spans="1:10" ht="18" customHeight="1">
      <c r="A4" s="72" t="s">
        <v>91</v>
      </c>
      <c r="B4" s="76"/>
      <c r="C4" s="140"/>
      <c r="D4" s="141"/>
      <c r="E4" s="141"/>
      <c r="F4" s="141"/>
      <c r="G4" s="141"/>
      <c r="H4" s="141"/>
    </row>
    <row r="5" spans="1:10" ht="12" customHeight="1">
      <c r="A5" s="77" t="s">
        <v>82</v>
      </c>
      <c r="B5" s="78">
        <f>'Income statement old'!B5</f>
        <v>2940</v>
      </c>
      <c r="C5" s="79">
        <f>'Income statement old'!C5</f>
        <v>30225</v>
      </c>
      <c r="D5" s="80">
        <f>'Income statement old'!D5</f>
        <v>28420</v>
      </c>
      <c r="E5" s="81">
        <f>'Income statement old'!E5</f>
        <v>6.3511611541168245</v>
      </c>
      <c r="F5" s="81"/>
      <c r="G5" s="79">
        <f>'Income statement old'!G5</f>
        <v>30225</v>
      </c>
      <c r="H5" s="80">
        <f>'Income statement old'!H5</f>
        <v>28420</v>
      </c>
      <c r="I5" s="202">
        <f>+B5*I3</f>
        <v>30229.226999999999</v>
      </c>
      <c r="J5" s="202">
        <f>+I5-C5</f>
        <v>4.2269999999989523</v>
      </c>
    </row>
    <row r="6" spans="1:10" ht="12" customHeight="1">
      <c r="A6" s="77" t="s">
        <v>9</v>
      </c>
      <c r="B6" s="82">
        <f>'Income statement old'!B6</f>
        <v>-2216</v>
      </c>
      <c r="C6" s="83">
        <f>'Income statement old'!C6</f>
        <v>-22781</v>
      </c>
      <c r="D6" s="84">
        <f>'Income statement old'!D6</f>
        <v>-21290</v>
      </c>
      <c r="E6" s="85">
        <f>'Income statement old'!E6</f>
        <v>7.0032879286049843</v>
      </c>
      <c r="F6" s="85"/>
      <c r="G6" s="83">
        <f>'Income statement old'!G6</f>
        <v>-22781</v>
      </c>
      <c r="H6" s="84">
        <f>'Income statement old'!H6</f>
        <v>-21290</v>
      </c>
      <c r="I6" s="202">
        <f>+B6*I3</f>
        <v>-22785.022799999999</v>
      </c>
      <c r="J6" s="202">
        <f>+I6-C6</f>
        <v>-4.0227999999988242</v>
      </c>
    </row>
    <row r="7" spans="1:10" ht="12" customHeight="1">
      <c r="A7" s="88" t="s">
        <v>14</v>
      </c>
      <c r="B7" s="78">
        <f>'Income statement old'!B7</f>
        <v>724</v>
      </c>
      <c r="C7" s="79">
        <f>'Income statement old'!C7</f>
        <v>7444</v>
      </c>
      <c r="D7" s="80">
        <f>'Income statement old'!D7</f>
        <v>7130</v>
      </c>
      <c r="E7" s="81">
        <f>'Income statement old'!E7</f>
        <v>4.4039270687237009</v>
      </c>
      <c r="F7" s="81"/>
      <c r="G7" s="79">
        <f>'Income statement old'!G7</f>
        <v>7444</v>
      </c>
      <c r="H7" s="80">
        <f>'Income statement old'!H7</f>
        <v>7130</v>
      </c>
      <c r="I7" s="202">
        <f>SUM(I5:I6)</f>
        <v>7444.2042000000001</v>
      </c>
      <c r="J7" s="202">
        <f>SUM(J5:J6)</f>
        <v>0.20420000000012806</v>
      </c>
    </row>
    <row r="8" spans="1:10" ht="18" customHeight="1">
      <c r="A8" s="89" t="s">
        <v>57</v>
      </c>
      <c r="B8" s="78">
        <f>'Income statement old'!B8</f>
        <v>-144</v>
      </c>
      <c r="C8" s="79">
        <f>'Income statement old'!C8</f>
        <v>-1484</v>
      </c>
      <c r="D8" s="80">
        <f>'Income statement old'!D8</f>
        <v>-1397</v>
      </c>
      <c r="E8" s="81">
        <f>'Income statement old'!E8</f>
        <v>6.227630637079451</v>
      </c>
      <c r="F8" s="81"/>
      <c r="G8" s="79">
        <f>'Income statement old'!G8</f>
        <v>-1484</v>
      </c>
      <c r="H8" s="80">
        <f>'Income statement old'!H8</f>
        <v>-1397</v>
      </c>
      <c r="I8" s="202">
        <f>+B8*I3</f>
        <v>-1480.6152</v>
      </c>
      <c r="J8" s="202">
        <f>+I8-C8</f>
        <v>3.3848000000000411</v>
      </c>
    </row>
    <row r="9" spans="1:10" ht="12" customHeight="1">
      <c r="A9" s="77" t="s">
        <v>28</v>
      </c>
      <c r="B9" s="78">
        <f>'Income statement old'!B9</f>
        <v>-241</v>
      </c>
      <c r="C9" s="79">
        <f>'Income statement old'!C9</f>
        <v>-2478</v>
      </c>
      <c r="D9" s="80">
        <f>'Income statement old'!D9</f>
        <v>-2428</v>
      </c>
      <c r="E9" s="81">
        <f>'Income statement old'!E9</f>
        <v>2.0593080724876422</v>
      </c>
      <c r="F9" s="81"/>
      <c r="G9" s="79">
        <f>'Income statement old'!G9</f>
        <v>-2478</v>
      </c>
      <c r="H9" s="80">
        <f>'Income statement old'!H9</f>
        <v>-2428</v>
      </c>
      <c r="I9" s="202">
        <f>+B9*I3</f>
        <v>-2477.9740499999998</v>
      </c>
      <c r="J9" s="202">
        <f>+I9-C9</f>
        <v>2.595000000019354E-2</v>
      </c>
    </row>
    <row r="10" spans="1:10" ht="12" customHeight="1">
      <c r="A10" s="77" t="s">
        <v>27</v>
      </c>
      <c r="B10" s="78">
        <f>'Income statement old'!B10</f>
        <v>-46</v>
      </c>
      <c r="C10" s="79">
        <f>'Income statement old'!C10</f>
        <v>-469</v>
      </c>
      <c r="D10" s="80">
        <f>'Income statement old'!D10</f>
        <v>-474</v>
      </c>
      <c r="E10" s="81">
        <f>'Income statement old'!E10</f>
        <v>-1.0548523206751037</v>
      </c>
      <c r="F10" s="81"/>
      <c r="G10" s="79">
        <f>'Income statement old'!G10</f>
        <v>-469</v>
      </c>
      <c r="H10" s="80">
        <f>'Income statement old'!H10</f>
        <v>-474</v>
      </c>
      <c r="I10" s="202">
        <f>+B10*I3</f>
        <v>-472.97429999999997</v>
      </c>
      <c r="J10" s="202">
        <f>+I10-C10</f>
        <v>-3.9742999999999711</v>
      </c>
    </row>
    <row r="11" spans="1:10" s="243" customFormat="1" ht="13.15" customHeight="1">
      <c r="A11" s="125" t="s">
        <v>173</v>
      </c>
      <c r="B11" s="126" t="str">
        <f>'Income statement old'!B11</f>
        <v>-</v>
      </c>
      <c r="C11" s="171" t="str">
        <f>'Income statement old'!C11</f>
        <v>-</v>
      </c>
      <c r="D11" s="172">
        <f>'Income statement old'!D11</f>
        <v>0</v>
      </c>
      <c r="E11" s="85" t="s">
        <v>13</v>
      </c>
      <c r="F11" s="173"/>
      <c r="G11" s="171" t="str">
        <f>+'Income statement old'!G11</f>
        <v>-</v>
      </c>
      <c r="H11" s="291" t="str">
        <f>'Income statement old'!H11</f>
        <v>-</v>
      </c>
      <c r="I11" s="242"/>
      <c r="J11" s="242"/>
    </row>
    <row r="12" spans="1:10" ht="12" customHeight="1">
      <c r="A12" s="87" t="s">
        <v>93</v>
      </c>
      <c r="B12" s="78">
        <f>'Income statement old'!B12</f>
        <v>293</v>
      </c>
      <c r="C12" s="79">
        <f>'Income statement old'!C12</f>
        <v>3013</v>
      </c>
      <c r="D12" s="80">
        <f>'Income statement old'!D12</f>
        <v>2831</v>
      </c>
      <c r="E12" s="81">
        <f>'Income statement old'!E12</f>
        <v>6.4288237371953327</v>
      </c>
      <c r="F12" s="81"/>
      <c r="G12" s="79">
        <f>'Income statement old'!G12</f>
        <v>3013</v>
      </c>
      <c r="H12" s="80">
        <f>'Income statement old'!H12</f>
        <v>2831</v>
      </c>
      <c r="I12" s="202">
        <f>+B12*I3</f>
        <v>3012.6406499999998</v>
      </c>
      <c r="J12" s="202">
        <f t="shared" ref="J12:J27" si="0">+I12-C12</f>
        <v>-0.35935000000017681</v>
      </c>
    </row>
    <row r="13" spans="1:10" s="277" customFormat="1" ht="25.9" customHeight="1">
      <c r="A13" s="461" t="s">
        <v>261</v>
      </c>
      <c r="B13" s="78">
        <f>'Income statement old'!B13</f>
        <v>293</v>
      </c>
      <c r="C13" s="78">
        <f>'Income statement old'!C13</f>
        <v>3013</v>
      </c>
      <c r="D13" s="78">
        <f>'Income statement old'!D13</f>
        <v>2831</v>
      </c>
      <c r="E13" s="462">
        <f>'Income statement old'!E13</f>
        <v>6.4288237371953327</v>
      </c>
      <c r="F13" s="462"/>
      <c r="G13" s="78">
        <f>'Income statement old'!G13</f>
        <v>3013</v>
      </c>
      <c r="H13" s="78">
        <f>'Income statement old'!H13</f>
        <v>2831</v>
      </c>
      <c r="I13" s="202"/>
      <c r="J13" s="202"/>
    </row>
    <row r="14" spans="1:10" ht="18" customHeight="1">
      <c r="A14" s="73" t="s">
        <v>89</v>
      </c>
      <c r="B14" s="78"/>
      <c r="C14" s="79"/>
      <c r="D14" s="80"/>
      <c r="E14" s="81"/>
      <c r="F14" s="81"/>
      <c r="G14" s="79"/>
      <c r="H14" s="80"/>
      <c r="I14" s="202"/>
      <c r="J14" s="202">
        <f t="shared" si="0"/>
        <v>0</v>
      </c>
    </row>
    <row r="15" spans="1:10" ht="12" customHeight="1">
      <c r="A15" s="77" t="s">
        <v>35</v>
      </c>
      <c r="B15" s="78">
        <f>'Income statement old'!B15</f>
        <v>168</v>
      </c>
      <c r="C15" s="79">
        <f>'Income statement old'!C15</f>
        <v>1733</v>
      </c>
      <c r="D15" s="80">
        <f>'Income statement old'!D15</f>
        <v>1674</v>
      </c>
      <c r="E15" s="81">
        <f>'Income statement old'!E15</f>
        <v>3.5244922341696627</v>
      </c>
      <c r="F15" s="81"/>
      <c r="G15" s="79">
        <f>'Income statement old'!G15</f>
        <v>1733</v>
      </c>
      <c r="H15" s="80">
        <f>'Income statement old'!H15</f>
        <v>1674</v>
      </c>
      <c r="I15" s="202">
        <f>+B15*I3</f>
        <v>1727.3843999999999</v>
      </c>
      <c r="J15" s="202">
        <f t="shared" si="0"/>
        <v>-5.6156000000000859</v>
      </c>
    </row>
    <row r="16" spans="1:10" s="277" customFormat="1" ht="12" customHeight="1">
      <c r="A16" s="77" t="s">
        <v>252</v>
      </c>
      <c r="B16" s="82">
        <f>'Income statement old'!B16</f>
        <v>5</v>
      </c>
      <c r="C16" s="83">
        <f>'Income statement old'!C16</f>
        <v>55</v>
      </c>
      <c r="D16" s="291">
        <f>'Income statement old'!D16</f>
        <v>46</v>
      </c>
      <c r="E16" s="85">
        <f>'Income statement old'!E16</f>
        <v>19.565217391304344</v>
      </c>
      <c r="F16" s="85"/>
      <c r="G16" s="83">
        <f>'Income statement old'!G16</f>
        <v>55</v>
      </c>
      <c r="H16" s="291">
        <f>'Income statement old'!H16</f>
        <v>46</v>
      </c>
      <c r="I16" s="202">
        <f>+B16*I3</f>
        <v>51.410249999999998</v>
      </c>
      <c r="J16" s="202">
        <f>+I16-C16</f>
        <v>-3.5897500000000022</v>
      </c>
    </row>
    <row r="17" spans="1:10" s="277" customFormat="1" ht="12" customHeight="1">
      <c r="A17" s="88" t="s">
        <v>256</v>
      </c>
      <c r="B17" s="78">
        <f>'Income statement old'!B17</f>
        <v>173</v>
      </c>
      <c r="C17" s="79">
        <f>'Income statement old'!C17</f>
        <v>1788</v>
      </c>
      <c r="D17" s="80">
        <f>'Income statement old'!D17</f>
        <v>1720</v>
      </c>
      <c r="E17" s="81">
        <f>'Income statement old'!E17</f>
        <v>3.953488372093017</v>
      </c>
      <c r="F17" s="81"/>
      <c r="G17" s="79">
        <f>'Income statement old'!G17</f>
        <v>1788</v>
      </c>
      <c r="H17" s="80">
        <f>'Income statement old'!H17</f>
        <v>1720</v>
      </c>
      <c r="I17" s="202"/>
      <c r="J17" s="202"/>
    </row>
    <row r="18" spans="1:10" ht="18" customHeight="1">
      <c r="A18" s="89" t="s">
        <v>36</v>
      </c>
      <c r="B18" s="82">
        <f>'Income statement old'!B18</f>
        <v>-110</v>
      </c>
      <c r="C18" s="83">
        <f>'Income statement old'!C18</f>
        <v>-1136</v>
      </c>
      <c r="D18" s="84">
        <f>'Income statement old'!D18</f>
        <v>-1121</v>
      </c>
      <c r="E18" s="85">
        <f>'Income statement old'!E18</f>
        <v>1.338090990187335</v>
      </c>
      <c r="F18" s="85"/>
      <c r="G18" s="83">
        <f>'Income statement old'!G18</f>
        <v>-1136</v>
      </c>
      <c r="H18" s="84">
        <f>'Income statement old'!H18</f>
        <v>-1121</v>
      </c>
      <c r="I18" s="202">
        <f>+B18*I3</f>
        <v>-1131.0255</v>
      </c>
      <c r="J18" s="202">
        <f t="shared" si="0"/>
        <v>4.9745000000000346</v>
      </c>
    </row>
    <row r="19" spans="1:10" ht="12" customHeight="1">
      <c r="A19" s="77" t="s">
        <v>253</v>
      </c>
      <c r="B19" s="78">
        <f>'Income statement old'!B19</f>
        <v>63</v>
      </c>
      <c r="C19" s="79">
        <f>'Income statement old'!C19</f>
        <v>652</v>
      </c>
      <c r="D19" s="80">
        <f>'Income statement old'!D19</f>
        <v>599</v>
      </c>
      <c r="E19" s="81">
        <f>'Income statement old'!E19</f>
        <v>8.8480801335559356</v>
      </c>
      <c r="F19" s="81"/>
      <c r="G19" s="79">
        <f>'Income statement old'!G19</f>
        <v>652</v>
      </c>
      <c r="H19" s="80">
        <f>'Income statement old'!H19</f>
        <v>599</v>
      </c>
      <c r="I19" s="202">
        <f>+B19*I3</f>
        <v>647.76914999999997</v>
      </c>
      <c r="J19" s="202">
        <f>+I19-C19</f>
        <v>-4.2308500000000322</v>
      </c>
    </row>
    <row r="20" spans="1:10" ht="18" customHeight="1">
      <c r="A20" s="77" t="s">
        <v>129</v>
      </c>
      <c r="B20" s="82">
        <f>'Income statement old'!B20</f>
        <v>-2</v>
      </c>
      <c r="C20" s="83">
        <f>'Income statement old'!C20</f>
        <v>-16</v>
      </c>
      <c r="D20" s="84">
        <f>'Income statement old'!D20</f>
        <v>-32</v>
      </c>
      <c r="E20" s="85">
        <f>'Income statement old'!E20</f>
        <v>-50</v>
      </c>
      <c r="F20" s="85"/>
      <c r="G20" s="83">
        <f>'Income statement old'!G20</f>
        <v>-16</v>
      </c>
      <c r="H20" s="84">
        <f>'Income statement old'!H20</f>
        <v>-32</v>
      </c>
      <c r="I20" s="202">
        <f>+B20*I3</f>
        <v>-20.5641</v>
      </c>
      <c r="J20" s="202">
        <f t="shared" si="0"/>
        <v>-4.5640999999999998</v>
      </c>
    </row>
    <row r="21" spans="1:10" ht="12" customHeight="1">
      <c r="A21" s="88" t="s">
        <v>14</v>
      </c>
      <c r="B21" s="78">
        <f>'Income statement old'!B21</f>
        <v>61</v>
      </c>
      <c r="C21" s="79">
        <f>'Income statement old'!C21</f>
        <v>636</v>
      </c>
      <c r="D21" s="80">
        <f>'Income statement old'!D21</f>
        <v>567</v>
      </c>
      <c r="E21" s="81">
        <f>'Income statement old'!E21</f>
        <v>12.169312169312164</v>
      </c>
      <c r="F21" s="81"/>
      <c r="G21" s="79">
        <f>'Income statement old'!G21</f>
        <v>636</v>
      </c>
      <c r="H21" s="80">
        <f>'Income statement old'!H21</f>
        <v>567</v>
      </c>
      <c r="I21" s="202">
        <f>+B21*I3</f>
        <v>627.20505000000003</v>
      </c>
      <c r="J21" s="202">
        <f t="shared" si="0"/>
        <v>-8.7949499999999716</v>
      </c>
    </row>
    <row r="22" spans="1:10" ht="18" customHeight="1">
      <c r="A22" s="89" t="s">
        <v>131</v>
      </c>
      <c r="B22" s="78">
        <f>'Income statement old'!B22</f>
        <v>-25</v>
      </c>
      <c r="C22" s="79">
        <f>'Income statement old'!C22</f>
        <v>-260</v>
      </c>
      <c r="D22" s="80">
        <f>'Income statement old'!D22</f>
        <v>-242</v>
      </c>
      <c r="E22" s="81">
        <f>'Income statement old'!E22</f>
        <v>7.4380165289256173</v>
      </c>
      <c r="F22" s="81"/>
      <c r="G22" s="79">
        <f>'Income statement old'!G22</f>
        <v>-260</v>
      </c>
      <c r="H22" s="80">
        <f>'Income statement old'!H22</f>
        <v>-242</v>
      </c>
      <c r="I22" s="202">
        <f>+B22*I3</f>
        <v>-257.05124999999998</v>
      </c>
      <c r="J22" s="202">
        <f t="shared" si="0"/>
        <v>2.9487500000000182</v>
      </c>
    </row>
    <row r="23" spans="1:10" ht="12" customHeight="1">
      <c r="A23" s="86" t="s">
        <v>123</v>
      </c>
      <c r="B23" s="82">
        <f>'Income statement old'!B23</f>
        <v>-7</v>
      </c>
      <c r="C23" s="83">
        <f>'Income statement old'!C23</f>
        <v>-74</v>
      </c>
      <c r="D23" s="84">
        <f>'Income statement old'!D23</f>
        <v>-75</v>
      </c>
      <c r="E23" s="85">
        <f>'Income statement old'!E23</f>
        <v>-1.3333333333333308</v>
      </c>
      <c r="F23" s="85"/>
      <c r="G23" s="83">
        <f>'Income statement old'!G23</f>
        <v>-74</v>
      </c>
      <c r="H23" s="84">
        <f>'Income statement old'!H23</f>
        <v>-75</v>
      </c>
      <c r="I23" s="202">
        <f>+B23*I3</f>
        <v>-71.974350000000001</v>
      </c>
      <c r="J23" s="202">
        <f t="shared" si="0"/>
        <v>2.0256499999999988</v>
      </c>
    </row>
    <row r="24" spans="1:10" ht="12" customHeight="1">
      <c r="A24" s="87" t="s">
        <v>94</v>
      </c>
      <c r="B24" s="90">
        <f>'Income statement old'!B24</f>
        <v>29</v>
      </c>
      <c r="C24" s="91">
        <f>'Income statement old'!C24</f>
        <v>302</v>
      </c>
      <c r="D24" s="92">
        <f>'Income statement old'!D24</f>
        <v>250</v>
      </c>
      <c r="E24" s="85">
        <f>'Income statement old'!E24</f>
        <v>20.799999999999997</v>
      </c>
      <c r="F24" s="85"/>
      <c r="G24" s="83">
        <f>'Income statement old'!G24</f>
        <v>302</v>
      </c>
      <c r="H24" s="84">
        <f>'Income statement old'!H24</f>
        <v>250</v>
      </c>
      <c r="I24" s="202">
        <f>+B24*I3</f>
        <v>298.17944999999997</v>
      </c>
      <c r="J24" s="202">
        <f t="shared" si="0"/>
        <v>-3.8205500000000256</v>
      </c>
    </row>
    <row r="25" spans="1:10" ht="18" customHeight="1">
      <c r="A25" s="88" t="s">
        <v>52</v>
      </c>
      <c r="B25" s="78">
        <f>+'Income statement old'!B25</f>
        <v>322</v>
      </c>
      <c r="C25" s="79">
        <f>'Income statement old'!C25</f>
        <v>3315</v>
      </c>
      <c r="D25" s="80">
        <f>'Income statement old'!D25</f>
        <v>3081</v>
      </c>
      <c r="E25" s="81">
        <f>'Income statement old'!E25</f>
        <v>7.5949367088607556</v>
      </c>
      <c r="F25" s="81"/>
      <c r="G25" s="79">
        <f>'Income statement old'!G25</f>
        <v>3315</v>
      </c>
      <c r="H25" s="80">
        <f>'Income statement old'!H25</f>
        <v>3081</v>
      </c>
      <c r="I25" s="202">
        <f>+B25*I3</f>
        <v>3310.8200999999999</v>
      </c>
      <c r="J25" s="202">
        <f t="shared" si="0"/>
        <v>-4.1799000000000888</v>
      </c>
    </row>
    <row r="26" spans="1:10" ht="18" customHeight="1">
      <c r="A26" s="77" t="s">
        <v>124</v>
      </c>
      <c r="B26" s="78">
        <f>'Income statement old'!B26</f>
        <v>-8</v>
      </c>
      <c r="C26" s="79">
        <f>'Income statement old'!C26</f>
        <v>-86</v>
      </c>
      <c r="D26" s="80">
        <f>'Income statement old'!D26</f>
        <v>-96</v>
      </c>
      <c r="E26" s="81">
        <f>+'Income statement old'!E26</f>
        <v>-10.416666666666663</v>
      </c>
      <c r="F26" s="81"/>
      <c r="G26" s="79">
        <f>'Income statement old'!G26</f>
        <v>-86</v>
      </c>
      <c r="H26" s="80">
        <f>'Income statement old'!H26</f>
        <v>-96</v>
      </c>
      <c r="I26" s="202">
        <f>+B26*I3</f>
        <v>-82.256399999999999</v>
      </c>
      <c r="J26" s="202">
        <f t="shared" si="0"/>
        <v>3.7436000000000007</v>
      </c>
    </row>
    <row r="27" spans="1:10" s="245" customFormat="1" ht="12" customHeight="1">
      <c r="A27" s="89" t="s">
        <v>125</v>
      </c>
      <c r="B27" s="107">
        <f>'Income statement old'!B27</f>
        <v>-3</v>
      </c>
      <c r="C27" s="282">
        <f>'Income statement old'!C27</f>
        <v>-26</v>
      </c>
      <c r="D27" s="283">
        <f>'Income statement old'!D27</f>
        <v>5</v>
      </c>
      <c r="E27" s="81">
        <f>+'Income statement old'!E27</f>
        <v>-620</v>
      </c>
      <c r="F27" s="81"/>
      <c r="G27" s="282">
        <f>'Income statement old'!G27</f>
        <v>-26</v>
      </c>
      <c r="H27" s="283">
        <f>'Income statement old'!H27</f>
        <v>5</v>
      </c>
      <c r="I27" s="244">
        <f>+B27*I3</f>
        <v>-30.846150000000002</v>
      </c>
      <c r="J27" s="244">
        <f t="shared" si="0"/>
        <v>-4.8461500000000015</v>
      </c>
    </row>
    <row r="28" spans="1:10" s="243" customFormat="1" ht="24" customHeight="1">
      <c r="A28" s="125" t="s">
        <v>83</v>
      </c>
      <c r="B28" s="126">
        <f>'Income statement old'!B28</f>
        <v>1</v>
      </c>
      <c r="C28" s="171">
        <f>'Income statement old'!C28</f>
        <v>11</v>
      </c>
      <c r="D28" s="172">
        <f>'Income statement old'!D28</f>
        <v>9</v>
      </c>
      <c r="E28" s="85">
        <f>'Income statement old'!E28</f>
        <v>22.232222222222234</v>
      </c>
      <c r="F28" s="379"/>
      <c r="G28" s="282">
        <f>+'Income statement old'!G28</f>
        <v>11</v>
      </c>
      <c r="H28" s="283">
        <f>'Income statement old'!H28</f>
        <v>9</v>
      </c>
      <c r="I28" s="244">
        <f>+B28*I3</f>
        <v>10.28205</v>
      </c>
      <c r="J28" s="202">
        <f>+I28-C28</f>
        <v>-0.71795000000000009</v>
      </c>
    </row>
    <row r="29" spans="1:10" s="285" customFormat="1" ht="13.15" hidden="1" customHeight="1" outlineLevel="1">
      <c r="A29" s="94" t="s">
        <v>173</v>
      </c>
      <c r="B29" s="107" t="str">
        <f>'Income statement old'!B29</f>
        <v>-</v>
      </c>
      <c r="C29" s="282" t="str">
        <f>'Income statement old'!C29</f>
        <v>-</v>
      </c>
      <c r="D29" s="283">
        <f>'Income statement old'!D29</f>
        <v>0</v>
      </c>
      <c r="E29" s="81" t="str">
        <f>+'Income statement old'!E29</f>
        <v>-</v>
      </c>
      <c r="F29" s="173"/>
      <c r="G29" s="282">
        <f>'Income statement old'!G29</f>
        <v>0</v>
      </c>
      <c r="H29" s="283">
        <f>'Income statement old'!H29</f>
        <v>0</v>
      </c>
      <c r="I29" s="244"/>
      <c r="J29" s="244"/>
    </row>
    <row r="30" spans="1:10" ht="18" customHeight="1" collapsed="1">
      <c r="A30" s="93" t="s">
        <v>112</v>
      </c>
      <c r="B30" s="90">
        <f>SUM(B26:B29)</f>
        <v>-10</v>
      </c>
      <c r="C30" s="91">
        <f>'Income statement old'!C30</f>
        <v>-101</v>
      </c>
      <c r="D30" s="92">
        <f>'Income statement old'!D30</f>
        <v>-82</v>
      </c>
      <c r="E30" s="178">
        <f>+'Income statement old'!E30</f>
        <v>23.170731707317071</v>
      </c>
      <c r="F30" s="268"/>
      <c r="G30" s="91">
        <f>'Income statement old'!G30</f>
        <v>-101</v>
      </c>
      <c r="H30" s="92">
        <f>'Income statement old'!H30</f>
        <v>-82</v>
      </c>
      <c r="I30" s="202">
        <f>+B30*I3</f>
        <v>-102.8205</v>
      </c>
      <c r="J30" s="202">
        <f>+I30-C30</f>
        <v>-1.8204999999999956</v>
      </c>
    </row>
    <row r="31" spans="1:10" ht="12" customHeight="1">
      <c r="A31" s="87" t="s">
        <v>107</v>
      </c>
      <c r="B31" s="78">
        <f>+B25+B30</f>
        <v>312</v>
      </c>
      <c r="C31" s="79">
        <f>'Income statement old'!C31</f>
        <v>3214</v>
      </c>
      <c r="D31" s="80">
        <f>'Income statement old'!D31</f>
        <v>2999</v>
      </c>
      <c r="E31" s="81">
        <f>'Income statement old'!E31</f>
        <v>7.1690563521173756</v>
      </c>
      <c r="F31" s="81"/>
      <c r="G31" s="79">
        <f>'Income statement old'!G31</f>
        <v>3214</v>
      </c>
      <c r="H31" s="80">
        <f>'Income statement old'!H31</f>
        <v>2999</v>
      </c>
      <c r="I31" s="202">
        <f>+B31*I3</f>
        <v>3207.9996000000001</v>
      </c>
      <c r="J31" s="202">
        <f>+I31-C31</f>
        <v>-6.0003999999998996</v>
      </c>
    </row>
    <row r="32" spans="1:10" ht="12" customHeight="1">
      <c r="A32" s="94" t="s">
        <v>110</v>
      </c>
      <c r="B32" s="82">
        <f>'Income statement old'!B32</f>
        <v>-83</v>
      </c>
      <c r="C32" s="83">
        <f>'Income statement old'!C32</f>
        <v>-847</v>
      </c>
      <c r="D32" s="84">
        <f>'Income statement old'!D32</f>
        <v>-788</v>
      </c>
      <c r="E32" s="85">
        <f>'Income statement old'!E32</f>
        <v>7.4873096446700593</v>
      </c>
      <c r="F32" s="85"/>
      <c r="G32" s="83">
        <f>'Income statement old'!G32</f>
        <v>-847</v>
      </c>
      <c r="H32" s="84">
        <f>'Income statement old'!H32</f>
        <v>-788</v>
      </c>
      <c r="I32" s="202">
        <f>+B32*I3</f>
        <v>-853.41015000000004</v>
      </c>
      <c r="J32" s="202">
        <f>+I32-C32</f>
        <v>-6.4101500000000442</v>
      </c>
    </row>
    <row r="33" spans="1:10" s="139" customFormat="1" ht="16.149999999999999" customHeight="1">
      <c r="A33" s="3" t="s">
        <v>96</v>
      </c>
      <c r="B33" s="78">
        <f>'Income statement old'!B33</f>
        <v>229</v>
      </c>
      <c r="C33" s="79">
        <f>'Income statement old'!C33</f>
        <v>2367</v>
      </c>
      <c r="D33" s="80">
        <f>'Income statement old'!D33</f>
        <v>2211</v>
      </c>
      <c r="E33" s="81">
        <f>'Income statement old'!E33</f>
        <v>7.0556309362279412</v>
      </c>
      <c r="F33" s="81"/>
      <c r="G33" s="79">
        <f>'Income statement old'!G33</f>
        <v>2367</v>
      </c>
      <c r="H33" s="80">
        <f>'Income statement old'!H33</f>
        <v>2211</v>
      </c>
      <c r="I33" s="160">
        <f>+B33*I3</f>
        <v>2354.5894499999999</v>
      </c>
      <c r="J33" s="160">
        <f>+I33-C33</f>
        <v>-12.410550000000057</v>
      </c>
    </row>
    <row r="34" spans="1:10" s="139" customFormat="1" ht="9" customHeight="1">
      <c r="A34" s="3"/>
      <c r="B34" s="78"/>
      <c r="C34" s="79"/>
      <c r="D34" s="80"/>
      <c r="E34" s="81"/>
      <c r="F34" s="81"/>
      <c r="G34" s="79"/>
      <c r="H34" s="80"/>
      <c r="I34" s="160"/>
      <c r="J34" s="160"/>
    </row>
    <row r="35" spans="1:10" s="139" customFormat="1" ht="12" customHeight="1">
      <c r="A35" s="182" t="s">
        <v>126</v>
      </c>
      <c r="B35" s="32"/>
      <c r="C35" s="31"/>
      <c r="D35" s="32"/>
      <c r="E35" s="33"/>
      <c r="F35" s="33"/>
      <c r="G35" s="31"/>
      <c r="H35" s="32"/>
      <c r="I35" s="160"/>
      <c r="J35" s="160"/>
    </row>
    <row r="36" spans="1:10" s="139" customFormat="1" ht="12" customHeight="1">
      <c r="A36" s="161" t="s">
        <v>160</v>
      </c>
      <c r="B36" s="28"/>
      <c r="C36" s="27"/>
      <c r="D36" s="28"/>
      <c r="E36" s="29"/>
      <c r="F36" s="29"/>
      <c r="G36" s="27"/>
      <c r="H36" s="28"/>
      <c r="I36" s="160"/>
      <c r="J36" s="160"/>
    </row>
    <row r="37" spans="1:10" s="139" customFormat="1" ht="12" customHeight="1">
      <c r="A37" s="41" t="s">
        <v>154</v>
      </c>
      <c r="B37" s="26">
        <f>SUM('Income statement old'!B37)</f>
        <v>-80</v>
      </c>
      <c r="C37" s="27">
        <f>+'Income statement old'!C37</f>
        <v>-821</v>
      </c>
      <c r="D37" s="28">
        <f>+'Income statement old'!D37</f>
        <v>285</v>
      </c>
      <c r="E37" s="28"/>
      <c r="F37" s="28"/>
      <c r="G37" s="27">
        <f>SUM('Income statement old'!G37)</f>
        <v>-821</v>
      </c>
      <c r="H37" s="28">
        <f>SUM('Income statement old'!H37)</f>
        <v>285</v>
      </c>
      <c r="I37" s="160">
        <f>+B37*I3</f>
        <v>-822.56399999999996</v>
      </c>
      <c r="J37" s="160">
        <f>+I37-C37</f>
        <v>-1.5639999999999645</v>
      </c>
    </row>
    <row r="38" spans="1:10" s="139" customFormat="1" ht="12" hidden="1" customHeight="1" outlineLevel="1">
      <c r="A38" s="41" t="s">
        <v>127</v>
      </c>
      <c r="B38" s="26"/>
      <c r="C38" s="79"/>
      <c r="D38" s="28"/>
      <c r="E38" s="28"/>
      <c r="F38" s="28"/>
      <c r="G38" s="27"/>
      <c r="H38" s="28"/>
      <c r="I38" s="160">
        <f>+B38*I3</f>
        <v>0</v>
      </c>
      <c r="J38" s="160">
        <f>+I38-C38</f>
        <v>0</v>
      </c>
    </row>
    <row r="39" spans="1:10" s="139" customFormat="1" ht="12" hidden="1" customHeight="1" outlineLevel="1">
      <c r="A39" s="41" t="s">
        <v>158</v>
      </c>
      <c r="B39" s="26" t="s">
        <v>13</v>
      </c>
      <c r="C39" s="79">
        <f>+'Income statement old'!C39</f>
        <v>0</v>
      </c>
      <c r="D39" s="28">
        <f>+'Income statement old'!D39</f>
        <v>0</v>
      </c>
      <c r="E39" s="28"/>
      <c r="F39" s="28"/>
      <c r="G39" s="27" t="s">
        <v>13</v>
      </c>
      <c r="H39" s="28">
        <f>SUM('Income statement old'!H39)</f>
        <v>0</v>
      </c>
      <c r="I39" s="160" t="e">
        <f>+B39*I3</f>
        <v>#VALUE!</v>
      </c>
      <c r="J39" s="160" t="e">
        <f>+I39-C39</f>
        <v>#VALUE!</v>
      </c>
    </row>
    <row r="40" spans="1:10" s="139" customFormat="1" ht="12" hidden="1" customHeight="1" outlineLevel="1">
      <c r="A40" s="41" t="s">
        <v>132</v>
      </c>
      <c r="B40" s="26" t="s">
        <v>13</v>
      </c>
      <c r="C40" s="79">
        <f>+'Income statement old'!C40</f>
        <v>0</v>
      </c>
      <c r="D40" s="26" t="s">
        <v>13</v>
      </c>
      <c r="E40" s="28"/>
      <c r="F40" s="28"/>
      <c r="G40" s="27" t="s">
        <v>13</v>
      </c>
      <c r="H40" s="28" t="s">
        <v>13</v>
      </c>
      <c r="I40" s="160" t="e">
        <f>+B40*I3</f>
        <v>#VALUE!</v>
      </c>
      <c r="J40" s="160" t="e">
        <f>+I40-C40</f>
        <v>#VALUE!</v>
      </c>
    </row>
    <row r="41" spans="1:10" s="139" customFormat="1" ht="24" customHeight="1" collapsed="1">
      <c r="A41" s="272" t="s">
        <v>270</v>
      </c>
      <c r="B41" s="30">
        <f>SUM('Income statement old'!B41)</f>
        <v>4</v>
      </c>
      <c r="C41" s="83">
        <f>+'Income statement old'!C41</f>
        <v>38</v>
      </c>
      <c r="D41" s="32">
        <f>+'Income statement old'!D41</f>
        <v>10</v>
      </c>
      <c r="E41" s="32"/>
      <c r="F41" s="32"/>
      <c r="G41" s="31">
        <f>+'Income statement old'!G41</f>
        <v>38</v>
      </c>
      <c r="H41" s="32">
        <f>+'Income statement old'!H41</f>
        <v>10</v>
      </c>
      <c r="I41" s="160"/>
      <c r="J41" s="160"/>
    </row>
    <row r="42" spans="1:10" s="139" customFormat="1" ht="11.25" customHeight="1">
      <c r="A42" s="181"/>
      <c r="B42" s="26">
        <f>SUM(B37:B41)</f>
        <v>-76</v>
      </c>
      <c r="C42" s="79">
        <f>SUM(C37:C41)</f>
        <v>-783</v>
      </c>
      <c r="D42" s="80">
        <f>SUM(D37:D41)</f>
        <v>295</v>
      </c>
      <c r="E42" s="28"/>
      <c r="F42" s="28"/>
      <c r="G42" s="27">
        <f>+SUM(G37:G41)</f>
        <v>-783</v>
      </c>
      <c r="H42" s="28">
        <f>H37+H41</f>
        <v>295</v>
      </c>
      <c r="I42" s="160"/>
      <c r="J42" s="160"/>
    </row>
    <row r="43" spans="1:10" s="139" customFormat="1" ht="22.15" customHeight="1">
      <c r="A43" s="161" t="s">
        <v>168</v>
      </c>
      <c r="B43" s="26"/>
      <c r="C43" s="79"/>
      <c r="D43" s="28"/>
      <c r="E43" s="28"/>
      <c r="F43" s="28"/>
      <c r="G43" s="27"/>
      <c r="H43" s="28"/>
      <c r="I43" s="160"/>
      <c r="J43" s="160"/>
    </row>
    <row r="44" spans="1:10" s="139" customFormat="1" ht="13.5" customHeight="1">
      <c r="A44" s="181" t="s">
        <v>267</v>
      </c>
      <c r="B44" s="26">
        <f>SUM('Income statement old'!B44)</f>
        <v>-46</v>
      </c>
      <c r="C44" s="79">
        <f>SUM('Income statement old'!C44)</f>
        <v>-471</v>
      </c>
      <c r="D44" s="28">
        <f>SUM('Income statement old'!D44)</f>
        <v>1</v>
      </c>
      <c r="E44" s="28"/>
      <c r="F44" s="28"/>
      <c r="G44" s="27">
        <f>SUM('Income statement old'!G44)</f>
        <v>-471</v>
      </c>
      <c r="H44" s="28">
        <f>SUM('Income statement old'!H44)</f>
        <v>1</v>
      </c>
      <c r="I44" s="160">
        <f>+B44*I3</f>
        <v>-472.97429999999997</v>
      </c>
      <c r="J44" s="160">
        <f>+I44-C44</f>
        <v>-1.9742999999999711</v>
      </c>
    </row>
    <row r="45" spans="1:10" s="139" customFormat="1" ht="24" customHeight="1">
      <c r="A45" s="181" t="s">
        <v>169</v>
      </c>
      <c r="B45" s="30">
        <f>SUM('Income statement old'!B45)</f>
        <v>10</v>
      </c>
      <c r="C45" s="288">
        <f>SUM('Income statement old'!C45)</f>
        <v>100</v>
      </c>
      <c r="D45" s="28">
        <f>SUM('Income statement old'!D45)</f>
        <v>0</v>
      </c>
      <c r="E45" s="28"/>
      <c r="F45" s="28"/>
      <c r="G45" s="27">
        <f>SUM('Income statement old'!G45)</f>
        <v>100</v>
      </c>
      <c r="H45" s="28">
        <f>SUM('Income statement old'!H45)</f>
        <v>0</v>
      </c>
      <c r="I45" s="160">
        <f>+B45*I3</f>
        <v>102.8205</v>
      </c>
      <c r="J45" s="160">
        <f>+I45-C45</f>
        <v>2.8204999999999956</v>
      </c>
    </row>
    <row r="46" spans="1:10" s="139" customFormat="1" ht="12" customHeight="1">
      <c r="A46" s="273"/>
      <c r="B46" s="274">
        <f>SUM(B44:B45)</f>
        <v>-36</v>
      </c>
      <c r="C46" s="187">
        <f>SUM(C44:C45)</f>
        <v>-371</v>
      </c>
      <c r="D46" s="206">
        <f>SUM(D44:D45)</f>
        <v>1</v>
      </c>
      <c r="E46" s="206"/>
      <c r="F46" s="206"/>
      <c r="G46" s="275">
        <f>SUM(G44:G45)</f>
        <v>-371</v>
      </c>
      <c r="H46" s="206">
        <f>SUM(H44:H45)</f>
        <v>1</v>
      </c>
      <c r="I46" s="160"/>
      <c r="J46" s="160"/>
    </row>
    <row r="47" spans="1:10" s="139" customFormat="1" ht="12" customHeight="1">
      <c r="A47" s="183" t="s">
        <v>137</v>
      </c>
      <c r="B47" s="36">
        <f>+B42+B46</f>
        <v>-112</v>
      </c>
      <c r="C47" s="37">
        <f>+C42+C46</f>
        <v>-1154</v>
      </c>
      <c r="D47" s="38">
        <f>+D42+D46</f>
        <v>296</v>
      </c>
      <c r="E47" s="38"/>
      <c r="F47" s="38"/>
      <c r="G47" s="37">
        <f>+'Income statement SE old'!G42+'Income statement SE old'!G46</f>
        <v>-1154</v>
      </c>
      <c r="H47" s="38">
        <f>+H42+H46</f>
        <v>296</v>
      </c>
      <c r="I47" s="160">
        <f>+B47*$I$3</f>
        <v>-1151.5896</v>
      </c>
      <c r="J47" s="160">
        <f>+I47-C47</f>
        <v>2.4103999999999814</v>
      </c>
    </row>
    <row r="48" spans="1:10" s="139" customFormat="1" ht="12" customHeight="1">
      <c r="A48" s="40" t="s">
        <v>128</v>
      </c>
      <c r="B48" s="26">
        <f>SUM('Income statement old'!B48)</f>
        <v>117</v>
      </c>
      <c r="C48" s="27">
        <f>SUM(C47+C33)</f>
        <v>1213</v>
      </c>
      <c r="D48" s="28">
        <f>SUM(D47+D33)</f>
        <v>2507</v>
      </c>
      <c r="E48" s="28"/>
      <c r="F48" s="28"/>
      <c r="G48" s="27">
        <f>SUM(G47+G33)</f>
        <v>1213</v>
      </c>
      <c r="H48" s="28">
        <f>+'Income statement old'!H48</f>
        <v>2507</v>
      </c>
      <c r="J48" s="160"/>
    </row>
    <row r="49" spans="1:18" s="139" customFormat="1" ht="2.25" customHeight="1">
      <c r="A49" s="3"/>
      <c r="B49" s="78"/>
      <c r="C49" s="79"/>
      <c r="D49" s="80"/>
      <c r="E49" s="81"/>
      <c r="F49" s="81"/>
      <c r="G49" s="79"/>
      <c r="H49" s="80"/>
      <c r="J49" s="263"/>
    </row>
    <row r="50" spans="1:18" s="139" customFormat="1" ht="12" customHeight="1">
      <c r="A50" s="41" t="s">
        <v>153</v>
      </c>
      <c r="B50" s="28"/>
      <c r="C50" s="27"/>
      <c r="D50" s="28"/>
      <c r="E50" s="29"/>
      <c r="F50" s="29"/>
      <c r="G50" s="27"/>
      <c r="H50" s="28"/>
    </row>
    <row r="51" spans="1:18" s="139" customFormat="1" ht="12" customHeight="1">
      <c r="A51" s="42" t="s">
        <v>66</v>
      </c>
      <c r="B51" s="43">
        <f>'Income statement old'!B51</f>
        <v>229</v>
      </c>
      <c r="C51" s="44">
        <f>'Income statement old'!C51</f>
        <v>2367</v>
      </c>
      <c r="D51" s="43">
        <f>'Income statement old'!D51</f>
        <v>2212</v>
      </c>
      <c r="E51" s="43"/>
      <c r="F51" s="44"/>
      <c r="G51" s="44">
        <f>'Income statement old'!G51</f>
        <v>2367</v>
      </c>
      <c r="H51" s="43">
        <f>'Income statement old'!H51</f>
        <v>2212</v>
      </c>
      <c r="I51" s="160">
        <f>+B51*$I$3</f>
        <v>2354.5894499999999</v>
      </c>
      <c r="J51" s="160">
        <f>+I51-C51</f>
        <v>-12.410550000000057</v>
      </c>
    </row>
    <row r="52" spans="1:18" s="139" customFormat="1" ht="12" customHeight="1">
      <c r="A52" s="42" t="s">
        <v>135</v>
      </c>
      <c r="B52" s="26">
        <f>+'Income statement old'!B52</f>
        <v>0</v>
      </c>
      <c r="C52" s="184">
        <f>+'Income statement old'!C52</f>
        <v>0</v>
      </c>
      <c r="D52" s="26">
        <f>+'Income statement old'!D52</f>
        <v>-1</v>
      </c>
      <c r="E52" s="185"/>
      <c r="F52" s="185"/>
      <c r="G52" s="184">
        <f>+'Income statement old'!G52</f>
        <v>0</v>
      </c>
      <c r="H52" s="26">
        <f>+'Income statement old'!H52</f>
        <v>-1</v>
      </c>
      <c r="I52" s="160">
        <f>+B52*$I$3</f>
        <v>0</v>
      </c>
      <c r="J52" s="160">
        <f>+I52-C52</f>
        <v>0</v>
      </c>
    </row>
    <row r="53" spans="1:18" s="139" customFormat="1" ht="2.25" customHeight="1">
      <c r="A53" s="42"/>
      <c r="B53" s="26"/>
      <c r="C53" s="184"/>
      <c r="D53" s="26"/>
      <c r="E53" s="185"/>
      <c r="F53" s="185"/>
      <c r="G53" s="184"/>
      <c r="H53" s="26"/>
    </row>
    <row r="54" spans="1:18" ht="18" customHeight="1">
      <c r="A54" s="77" t="s">
        <v>136</v>
      </c>
      <c r="B54" s="78"/>
      <c r="C54" s="79"/>
      <c r="D54" s="80"/>
      <c r="E54" s="81"/>
      <c r="F54" s="81"/>
      <c r="G54" s="79"/>
      <c r="H54" s="80"/>
    </row>
    <row r="55" spans="1:18" ht="12" customHeight="1">
      <c r="A55" s="95" t="s">
        <v>66</v>
      </c>
      <c r="B55" s="78">
        <f>+'Income statement old'!B55</f>
        <v>119</v>
      </c>
      <c r="C55" s="96">
        <f>+'Income statement old'!C55</f>
        <v>1213</v>
      </c>
      <c r="D55" s="78">
        <f>+'Income statement old'!D55</f>
        <v>2508</v>
      </c>
      <c r="E55" s="81"/>
      <c r="F55" s="97"/>
      <c r="G55" s="96">
        <f>+'Income statement old'!G55</f>
        <v>1213</v>
      </c>
      <c r="H55" s="78">
        <f>+'Income statement old'!H55</f>
        <v>2508</v>
      </c>
      <c r="I55" s="160">
        <f>+B55*$I$3</f>
        <v>1223.56395</v>
      </c>
      <c r="J55" s="160">
        <f>+I55-C55</f>
        <v>10.563949999999977</v>
      </c>
    </row>
    <row r="56" spans="1:18" ht="12" customHeight="1">
      <c r="A56" s="42" t="s">
        <v>135</v>
      </c>
      <c r="B56" s="78">
        <f>'Income statement old'!B56</f>
        <v>0</v>
      </c>
      <c r="C56" s="96">
        <f>'Income statement old'!C56</f>
        <v>0</v>
      </c>
      <c r="D56" s="78">
        <f>'Income statement old'!D56</f>
        <v>-1</v>
      </c>
      <c r="E56" s="97"/>
      <c r="F56" s="97"/>
      <c r="G56" s="96">
        <f>'Income statement old'!G56</f>
        <v>0</v>
      </c>
      <c r="H56" s="78">
        <f>'Income statement old'!H56</f>
        <v>-1</v>
      </c>
      <c r="I56" s="160">
        <f>+B56*$I$3</f>
        <v>0</v>
      </c>
      <c r="J56" s="160">
        <f>+I56-C56</f>
        <v>0</v>
      </c>
    </row>
    <row r="57" spans="1:18" ht="2.25" customHeight="1">
      <c r="A57" s="95"/>
      <c r="B57" s="78"/>
      <c r="C57" s="96"/>
      <c r="D57" s="78"/>
      <c r="E57" s="97"/>
      <c r="F57" s="97"/>
      <c r="G57" s="96"/>
      <c r="H57" s="78"/>
    </row>
    <row r="58" spans="1:18" ht="12" customHeight="1">
      <c r="A58" s="95" t="s">
        <v>134</v>
      </c>
      <c r="B58" s="78">
        <f>'Income statement old'!B58</f>
        <v>-105</v>
      </c>
      <c r="C58" s="96">
        <f>'Income statement old'!C58</f>
        <v>-1079</v>
      </c>
      <c r="D58" s="78">
        <f>'Income statement old'!D58</f>
        <v>-973</v>
      </c>
      <c r="E58" s="98"/>
      <c r="F58" s="98"/>
      <c r="G58" s="96">
        <f>'Income statement old'!G58</f>
        <v>-1079</v>
      </c>
      <c r="H58" s="78">
        <f>'Income statement old'!H58</f>
        <v>-973</v>
      </c>
      <c r="I58" s="160">
        <f>+B58*$I$3</f>
        <v>-1079.6152500000001</v>
      </c>
      <c r="J58" s="160">
        <f>+I58-C58</f>
        <v>-0.61525000000006003</v>
      </c>
      <c r="K58" s="8"/>
      <c r="L58" s="10"/>
      <c r="M58" s="247"/>
      <c r="N58" s="248"/>
      <c r="O58" s="10"/>
      <c r="P58" s="247"/>
      <c r="Q58" s="247"/>
      <c r="R58" s="247"/>
    </row>
    <row r="59" spans="1:18" s="277" customFormat="1" ht="12" customHeight="1">
      <c r="A59" s="77" t="s">
        <v>50</v>
      </c>
      <c r="B59" s="267"/>
      <c r="C59" s="100">
        <f>'Income statement old'!C59</f>
        <v>0</v>
      </c>
      <c r="D59" s="101">
        <f>'Income statement old'!D59</f>
        <v>0</v>
      </c>
      <c r="E59" s="52"/>
      <c r="F59" s="52"/>
      <c r="G59" s="53">
        <f>'Income statement old'!G59</f>
        <v>0</v>
      </c>
      <c r="H59" s="101">
        <f>'Income statement old'!H59</f>
        <v>0</v>
      </c>
      <c r="J59" s="246"/>
      <c r="K59" s="7"/>
      <c r="L59" s="9"/>
      <c r="M59" s="250"/>
      <c r="N59" s="250"/>
      <c r="O59" s="9"/>
      <c r="P59" s="250"/>
      <c r="Q59" s="250"/>
      <c r="R59" s="250"/>
    </row>
    <row r="60" spans="1:18" ht="12" customHeight="1">
      <c r="A60" s="77" t="s">
        <v>263</v>
      </c>
      <c r="B60" s="267"/>
      <c r="C60" s="100">
        <f>'Income statement old'!C60</f>
        <v>10.7</v>
      </c>
      <c r="D60" s="101">
        <f>'Income statement old'!D60</f>
        <v>10.840957072484166</v>
      </c>
      <c r="E60" s="52"/>
      <c r="F60" s="52"/>
      <c r="G60" s="53">
        <f>'Income statement old'!G60</f>
        <v>10.967741935483872</v>
      </c>
      <c r="H60" s="101">
        <f>'Income statement old'!H60</f>
        <v>10.840957072484166</v>
      </c>
      <c r="J60" s="246"/>
      <c r="K60" s="7"/>
      <c r="L60" s="9"/>
      <c r="M60" s="250"/>
      <c r="N60" s="250"/>
      <c r="O60" s="9"/>
      <c r="P60" s="250"/>
      <c r="Q60" s="250"/>
      <c r="R60" s="250"/>
    </row>
    <row r="61" spans="1:18" ht="2.25" customHeight="1">
      <c r="A61" s="60"/>
      <c r="B61" s="61"/>
      <c r="C61" s="62"/>
      <c r="D61" s="63"/>
      <c r="E61" s="63"/>
      <c r="F61" s="63"/>
      <c r="G61" s="62"/>
      <c r="H61" s="63"/>
    </row>
    <row r="62" spans="1:18" s="277" customFormat="1" ht="13.15" customHeight="1" outlineLevel="1">
      <c r="A62" s="569" t="s">
        <v>266</v>
      </c>
      <c r="B62" s="569"/>
      <c r="C62" s="569"/>
      <c r="D62" s="569"/>
      <c r="E62" s="569"/>
      <c r="F62" s="569"/>
      <c r="G62" s="569"/>
      <c r="H62" s="569"/>
      <c r="J62" s="281"/>
      <c r="K62" s="280"/>
      <c r="L62" s="280"/>
      <c r="M62" s="280"/>
      <c r="N62" s="280"/>
      <c r="O62" s="280"/>
      <c r="P62" s="280"/>
      <c r="Q62" s="280"/>
      <c r="R62" s="280"/>
    </row>
    <row r="63" spans="1:18" s="277" customFormat="1" ht="13.15" customHeight="1">
      <c r="A63" s="569" t="s">
        <v>275</v>
      </c>
      <c r="B63" s="569"/>
      <c r="C63" s="569"/>
      <c r="D63" s="569"/>
      <c r="E63" s="569"/>
      <c r="F63" s="569"/>
      <c r="G63" s="569"/>
      <c r="H63" s="569"/>
      <c r="J63" s="281"/>
      <c r="K63" s="432"/>
      <c r="L63" s="432"/>
      <c r="M63" s="432"/>
      <c r="N63" s="432"/>
      <c r="O63" s="432"/>
      <c r="P63" s="432"/>
      <c r="Q63" s="432"/>
      <c r="R63" s="432"/>
    </row>
    <row r="64" spans="1:18" s="277" customFormat="1" ht="12" customHeight="1">
      <c r="A64" s="567" t="s">
        <v>272</v>
      </c>
      <c r="B64" s="568"/>
      <c r="C64" s="568"/>
      <c r="D64" s="568"/>
      <c r="E64" s="568"/>
      <c r="F64" s="568"/>
      <c r="G64" s="568"/>
      <c r="H64" s="568"/>
      <c r="J64" s="281"/>
      <c r="K64" s="424"/>
      <c r="L64" s="424"/>
      <c r="M64" s="424"/>
      <c r="N64" s="424"/>
      <c r="O64" s="424"/>
      <c r="P64" s="424"/>
      <c r="Q64" s="424"/>
      <c r="R64" s="424"/>
    </row>
    <row r="65" spans="1:8" ht="10.15" customHeight="1">
      <c r="A65" s="567"/>
      <c r="B65" s="568"/>
      <c r="C65" s="568"/>
      <c r="D65" s="568"/>
      <c r="E65" s="568"/>
      <c r="F65" s="568"/>
      <c r="G65" s="568"/>
      <c r="H65" s="568"/>
    </row>
    <row r="66" spans="1:8">
      <c r="A66" s="104">
        <f>+'Income statement old'!A67</f>
        <v>10.28205</v>
      </c>
      <c r="B66" s="190" t="s">
        <v>150</v>
      </c>
    </row>
    <row r="67" spans="1:8">
      <c r="A67" s="46"/>
      <c r="B67" s="47"/>
      <c r="C67" s="48"/>
      <c r="D67" s="49"/>
      <c r="E67" s="49"/>
      <c r="F67" s="49"/>
      <c r="G67" s="48"/>
      <c r="H67" s="49"/>
    </row>
    <row r="68" spans="1:8">
      <c r="A68" s="46"/>
      <c r="B68" s="26"/>
      <c r="C68" s="50"/>
      <c r="D68" s="51"/>
      <c r="E68" s="51"/>
      <c r="F68" s="51"/>
      <c r="G68" s="50"/>
      <c r="H68" s="51"/>
    </row>
    <row r="69" spans="1:8">
      <c r="A69" s="46"/>
      <c r="B69" s="26"/>
      <c r="C69" s="53"/>
      <c r="D69" s="52"/>
      <c r="E69" s="52"/>
      <c r="F69" s="52"/>
      <c r="G69" s="53"/>
      <c r="H69" s="52"/>
    </row>
    <row r="70" spans="1:8">
      <c r="A70" s="60"/>
      <c r="B70" s="61"/>
      <c r="C70" s="62"/>
      <c r="D70" s="63"/>
      <c r="E70" s="63"/>
      <c r="F70" s="63"/>
      <c r="G70" s="62"/>
      <c r="H70" s="63"/>
    </row>
    <row r="71" spans="1:8">
      <c r="A71" s="565"/>
      <c r="B71" s="566"/>
      <c r="C71" s="566"/>
      <c r="D71" s="566"/>
      <c r="E71" s="566"/>
      <c r="F71" s="566"/>
      <c r="G71" s="566"/>
      <c r="H71" s="566"/>
    </row>
    <row r="72" spans="1:8">
      <c r="A72" s="64"/>
      <c r="B72" s="67"/>
      <c r="C72" s="67"/>
      <c r="D72" s="67"/>
      <c r="E72" s="67"/>
      <c r="F72" s="67"/>
      <c r="G72" s="67"/>
      <c r="H72" s="67"/>
    </row>
    <row r="73" spans="1:8">
      <c r="A73" s="64"/>
      <c r="B73" s="65"/>
      <c r="C73" s="65"/>
      <c r="D73" s="65"/>
      <c r="E73" s="65"/>
      <c r="F73" s="65"/>
      <c r="G73" s="65"/>
      <c r="H73" s="65"/>
    </row>
    <row r="74" spans="1:8">
      <c r="A74" s="60"/>
      <c r="B74" s="66"/>
      <c r="C74" s="66"/>
      <c r="D74" s="66"/>
      <c r="E74" s="66"/>
      <c r="F74" s="208"/>
      <c r="G74" s="66"/>
      <c r="H74" s="66"/>
    </row>
    <row r="75" spans="1:8">
      <c r="A75" s="77"/>
    </row>
    <row r="76" spans="1:8">
      <c r="A76" s="77"/>
    </row>
    <row r="77" spans="1:8">
      <c r="A77" s="77"/>
    </row>
    <row r="78" spans="1:8">
      <c r="A78" s="77"/>
    </row>
    <row r="79" spans="1:8">
      <c r="A79" s="77"/>
    </row>
    <row r="80" spans="1:8">
      <c r="A80" s="77"/>
    </row>
    <row r="81" spans="1:8">
      <c r="A81" s="77"/>
    </row>
    <row r="82" spans="1:8">
      <c r="A82" s="77"/>
    </row>
    <row r="83" spans="1:8">
      <c r="A83" s="77"/>
      <c r="B83" s="207"/>
      <c r="C83" s="207"/>
      <c r="D83" s="207"/>
      <c r="E83" s="207"/>
      <c r="F83" s="207"/>
      <c r="G83" s="207"/>
      <c r="H83" s="207"/>
    </row>
    <row r="84" spans="1:8">
      <c r="A84" s="77"/>
      <c r="B84" s="207"/>
      <c r="C84" s="207"/>
      <c r="D84" s="207"/>
      <c r="E84" s="207"/>
      <c r="F84" s="207"/>
      <c r="G84" s="207"/>
      <c r="H84" s="207"/>
    </row>
    <row r="85" spans="1:8">
      <c r="A85" s="77"/>
      <c r="B85" s="207"/>
      <c r="C85" s="207"/>
      <c r="D85" s="207"/>
      <c r="E85" s="207"/>
      <c r="F85" s="207"/>
      <c r="G85" s="207"/>
      <c r="H85" s="207"/>
    </row>
    <row r="86" spans="1:8">
      <c r="A86" s="77"/>
      <c r="B86" s="207"/>
      <c r="C86" s="207"/>
      <c r="D86" s="207"/>
      <c r="E86" s="207"/>
      <c r="F86" s="207"/>
      <c r="G86" s="207"/>
      <c r="H86" s="207"/>
    </row>
    <row r="87" spans="1:8">
      <c r="A87" s="77"/>
      <c r="B87" s="207"/>
      <c r="C87" s="207"/>
      <c r="D87" s="207"/>
      <c r="E87" s="207"/>
      <c r="F87" s="207"/>
      <c r="G87" s="207"/>
      <c r="H87" s="207"/>
    </row>
    <row r="88" spans="1:8">
      <c r="A88" s="77"/>
      <c r="B88" s="207"/>
      <c r="C88" s="207"/>
      <c r="D88" s="207"/>
      <c r="E88" s="207"/>
      <c r="F88" s="207"/>
      <c r="G88" s="207"/>
      <c r="H88" s="207"/>
    </row>
    <row r="89" spans="1:8">
      <c r="A89" s="77"/>
      <c r="B89" s="207"/>
      <c r="C89" s="207"/>
      <c r="D89" s="207"/>
      <c r="E89" s="207"/>
      <c r="F89" s="207"/>
      <c r="G89" s="207"/>
      <c r="H89" s="207"/>
    </row>
    <row r="90" spans="1:8">
      <c r="A90" s="77"/>
      <c r="B90" s="207"/>
      <c r="C90" s="207"/>
      <c r="D90" s="207"/>
      <c r="E90" s="207"/>
      <c r="F90" s="207"/>
      <c r="G90" s="207"/>
      <c r="H90" s="207"/>
    </row>
    <row r="91" spans="1:8">
      <c r="A91" s="77" t="s">
        <v>12</v>
      </c>
      <c r="B91" s="207"/>
      <c r="C91" s="207"/>
      <c r="D91" s="207"/>
      <c r="E91" s="207"/>
      <c r="F91" s="207"/>
      <c r="G91" s="207"/>
      <c r="H91" s="207"/>
    </row>
    <row r="92" spans="1:8">
      <c r="A92" s="77"/>
      <c r="B92" s="207"/>
      <c r="C92" s="207"/>
      <c r="D92" s="207"/>
      <c r="E92" s="207"/>
      <c r="F92" s="207"/>
      <c r="G92" s="207"/>
      <c r="H92" s="207"/>
    </row>
    <row r="93" spans="1:8">
      <c r="A93" s="77"/>
      <c r="B93" s="207"/>
      <c r="C93" s="207"/>
      <c r="D93" s="207"/>
      <c r="E93" s="207"/>
      <c r="F93" s="207"/>
      <c r="G93" s="207"/>
      <c r="H93" s="207"/>
    </row>
    <row r="94" spans="1:8">
      <c r="A94" s="77"/>
      <c r="B94" s="207"/>
      <c r="C94" s="207"/>
      <c r="D94" s="207"/>
      <c r="E94" s="207"/>
      <c r="F94" s="207"/>
      <c r="G94" s="207"/>
      <c r="H94" s="207"/>
    </row>
    <row r="95" spans="1:8">
      <c r="A95" s="77"/>
      <c r="B95" s="207"/>
      <c r="C95" s="207"/>
      <c r="D95" s="207"/>
      <c r="E95" s="207"/>
      <c r="F95" s="207"/>
      <c r="G95" s="207"/>
      <c r="H95" s="207"/>
    </row>
    <row r="96" spans="1:8">
      <c r="A96" s="77"/>
      <c r="B96" s="207"/>
      <c r="C96" s="207"/>
      <c r="D96" s="207"/>
      <c r="E96" s="207"/>
      <c r="F96" s="207"/>
      <c r="G96" s="207"/>
      <c r="H96" s="207"/>
    </row>
    <row r="97" spans="1:8">
      <c r="A97" s="77"/>
      <c r="B97" s="207"/>
      <c r="C97" s="207"/>
      <c r="D97" s="207"/>
      <c r="E97" s="207"/>
      <c r="F97" s="207"/>
      <c r="G97" s="207"/>
      <c r="H97" s="207"/>
    </row>
    <row r="98" spans="1:8">
      <c r="A98" s="77"/>
      <c r="B98" s="207"/>
      <c r="C98" s="207"/>
      <c r="D98" s="207"/>
      <c r="E98" s="207"/>
      <c r="F98" s="207"/>
      <c r="G98" s="207"/>
      <c r="H98" s="207"/>
    </row>
    <row r="99" spans="1:8">
      <c r="A99" s="77"/>
      <c r="B99" s="207"/>
      <c r="C99" s="207"/>
      <c r="D99" s="207"/>
      <c r="E99" s="207"/>
      <c r="F99" s="207"/>
      <c r="G99" s="207"/>
      <c r="H99" s="207"/>
    </row>
    <row r="100" spans="1:8">
      <c r="A100" s="77"/>
      <c r="B100" s="207"/>
      <c r="C100" s="207"/>
      <c r="D100" s="207"/>
      <c r="E100" s="207"/>
      <c r="F100" s="207"/>
      <c r="G100" s="207"/>
      <c r="H100" s="207"/>
    </row>
    <row r="101" spans="1:8">
      <c r="A101" s="77"/>
      <c r="B101" s="207"/>
      <c r="C101" s="207"/>
      <c r="D101" s="207"/>
      <c r="E101" s="207"/>
      <c r="F101" s="207"/>
      <c r="G101" s="207"/>
      <c r="H101" s="207"/>
    </row>
    <row r="102" spans="1:8">
      <c r="A102" s="77"/>
      <c r="B102" s="207"/>
      <c r="C102" s="207"/>
      <c r="D102" s="207"/>
      <c r="E102" s="207"/>
      <c r="F102" s="207"/>
      <c r="G102" s="207"/>
      <c r="H102" s="207"/>
    </row>
    <row r="103" spans="1:8">
      <c r="A103" s="77"/>
      <c r="B103" s="207"/>
      <c r="C103" s="207"/>
      <c r="D103" s="207"/>
      <c r="E103" s="207"/>
      <c r="F103" s="207"/>
      <c r="G103" s="207"/>
      <c r="H103" s="207"/>
    </row>
    <row r="104" spans="1:8">
      <c r="A104" s="77"/>
      <c r="B104" s="207"/>
      <c r="C104" s="207"/>
      <c r="D104" s="207"/>
      <c r="E104" s="207"/>
      <c r="F104" s="207"/>
      <c r="G104" s="207"/>
      <c r="H104" s="207"/>
    </row>
    <row r="105" spans="1:8">
      <c r="A105" s="77"/>
      <c r="B105" s="207"/>
      <c r="C105" s="207"/>
      <c r="D105" s="207"/>
      <c r="E105" s="207"/>
      <c r="F105" s="207"/>
      <c r="G105" s="207"/>
      <c r="H105" s="207"/>
    </row>
    <row r="106" spans="1:8">
      <c r="A106" s="77"/>
      <c r="B106" s="207"/>
      <c r="C106" s="207"/>
      <c r="D106" s="207"/>
      <c r="E106" s="207"/>
      <c r="F106" s="207"/>
      <c r="G106" s="207"/>
      <c r="H106" s="207"/>
    </row>
    <row r="107" spans="1:8">
      <c r="A107" s="77"/>
      <c r="B107" s="207"/>
      <c r="C107" s="207"/>
      <c r="D107" s="207"/>
      <c r="E107" s="207"/>
      <c r="F107" s="207"/>
      <c r="G107" s="207"/>
      <c r="H107" s="207"/>
    </row>
    <row r="108" spans="1:8">
      <c r="A108" s="77"/>
      <c r="B108" s="207"/>
      <c r="C108" s="207"/>
      <c r="D108" s="207"/>
      <c r="E108" s="207"/>
      <c r="F108" s="207"/>
      <c r="G108" s="207"/>
      <c r="H108" s="207"/>
    </row>
    <row r="109" spans="1:8">
      <c r="A109" s="77"/>
      <c r="B109" s="207"/>
      <c r="C109" s="207"/>
      <c r="D109" s="207"/>
      <c r="E109" s="207"/>
      <c r="F109" s="207"/>
      <c r="G109" s="207"/>
      <c r="H109" s="207"/>
    </row>
    <row r="110" spans="1:8">
      <c r="A110" s="77"/>
      <c r="B110" s="207"/>
      <c r="C110" s="207"/>
      <c r="D110" s="207"/>
      <c r="E110" s="207"/>
      <c r="F110" s="207"/>
      <c r="G110" s="207"/>
      <c r="H110" s="207"/>
    </row>
    <row r="111" spans="1:8">
      <c r="A111" s="77"/>
      <c r="B111" s="207"/>
      <c r="C111" s="207"/>
      <c r="D111" s="207"/>
      <c r="E111" s="207"/>
      <c r="F111" s="207"/>
      <c r="G111" s="207"/>
      <c r="H111" s="207"/>
    </row>
    <row r="112" spans="1:8">
      <c r="A112" s="77"/>
      <c r="B112" s="207"/>
      <c r="C112" s="207"/>
      <c r="D112" s="207"/>
      <c r="E112" s="207"/>
      <c r="F112" s="207"/>
      <c r="G112" s="207"/>
      <c r="H112" s="207"/>
    </row>
    <row r="113" spans="1:8">
      <c r="A113" s="77"/>
      <c r="B113" s="207"/>
      <c r="C113" s="207"/>
      <c r="D113" s="207"/>
      <c r="E113" s="207"/>
      <c r="F113" s="207"/>
      <c r="G113" s="207"/>
      <c r="H113" s="207"/>
    </row>
    <row r="114" spans="1:8">
      <c r="A114" s="77"/>
      <c r="B114" s="207"/>
      <c r="C114" s="207"/>
      <c r="D114" s="207"/>
      <c r="E114" s="207"/>
      <c r="F114" s="207"/>
      <c r="G114" s="207"/>
      <c r="H114" s="207"/>
    </row>
    <row r="115" spans="1:8">
      <c r="A115" s="77"/>
      <c r="B115" s="207"/>
      <c r="C115" s="207"/>
      <c r="D115" s="207"/>
      <c r="E115" s="207"/>
      <c r="F115" s="207"/>
      <c r="G115" s="207"/>
      <c r="H115" s="207"/>
    </row>
    <row r="116" spans="1:8">
      <c r="A116" s="77"/>
      <c r="B116" s="207"/>
      <c r="C116" s="207"/>
      <c r="D116" s="207"/>
      <c r="E116" s="207"/>
      <c r="F116" s="207"/>
      <c r="G116" s="207"/>
      <c r="H116" s="207"/>
    </row>
    <row r="117" spans="1:8">
      <c r="A117" s="77"/>
      <c r="B117" s="207"/>
      <c r="C117" s="207"/>
      <c r="D117" s="207"/>
      <c r="E117" s="207"/>
      <c r="F117" s="207"/>
      <c r="G117" s="207"/>
      <c r="H117" s="207"/>
    </row>
    <row r="118" spans="1:8">
      <c r="A118" s="77"/>
      <c r="B118" s="207"/>
      <c r="C118" s="207"/>
      <c r="D118" s="207"/>
      <c r="E118" s="207"/>
      <c r="F118" s="207"/>
      <c r="G118" s="207"/>
      <c r="H118" s="207"/>
    </row>
    <row r="119" spans="1:8">
      <c r="A119" s="77"/>
      <c r="B119" s="207"/>
      <c r="C119" s="207"/>
      <c r="D119" s="207"/>
      <c r="E119" s="207"/>
      <c r="F119" s="207"/>
      <c r="G119" s="207"/>
      <c r="H119" s="207"/>
    </row>
    <row r="120" spans="1:8">
      <c r="A120" s="77"/>
      <c r="B120" s="207"/>
      <c r="C120" s="207"/>
      <c r="D120" s="207"/>
      <c r="E120" s="207"/>
      <c r="F120" s="207"/>
      <c r="G120" s="207"/>
      <c r="H120" s="207"/>
    </row>
    <row r="121" spans="1:8">
      <c r="A121" s="77"/>
      <c r="B121" s="207"/>
      <c r="C121" s="207"/>
      <c r="D121" s="207"/>
      <c r="E121" s="207"/>
      <c r="F121" s="207"/>
      <c r="G121" s="207"/>
      <c r="H121" s="207"/>
    </row>
    <row r="122" spans="1:8">
      <c r="A122" s="77"/>
      <c r="B122" s="207"/>
      <c r="C122" s="207"/>
      <c r="D122" s="207"/>
      <c r="E122" s="207"/>
      <c r="F122" s="207"/>
      <c r="G122" s="207"/>
      <c r="H122" s="207"/>
    </row>
    <row r="123" spans="1:8">
      <c r="A123" s="77"/>
      <c r="B123" s="207"/>
      <c r="C123" s="207"/>
      <c r="D123" s="207"/>
      <c r="E123" s="207"/>
      <c r="F123" s="207"/>
      <c r="G123" s="207"/>
      <c r="H123" s="207"/>
    </row>
    <row r="124" spans="1:8">
      <c r="A124" s="77"/>
      <c r="B124" s="207"/>
      <c r="C124" s="207"/>
      <c r="D124" s="207"/>
      <c r="E124" s="207"/>
      <c r="F124" s="207"/>
      <c r="G124" s="207"/>
      <c r="H124" s="207"/>
    </row>
    <row r="125" spans="1:8">
      <c r="A125" s="77"/>
      <c r="B125" s="207"/>
      <c r="C125" s="207"/>
      <c r="D125" s="207"/>
      <c r="E125" s="207"/>
      <c r="F125" s="207"/>
      <c r="G125" s="207"/>
      <c r="H125" s="207"/>
    </row>
    <row r="126" spans="1:8">
      <c r="A126" s="77"/>
      <c r="B126" s="207"/>
      <c r="C126" s="207"/>
      <c r="D126" s="207"/>
      <c r="E126" s="207"/>
      <c r="F126" s="207"/>
      <c r="G126" s="207"/>
      <c r="H126" s="207"/>
    </row>
    <row r="127" spans="1:8">
      <c r="A127" s="77"/>
      <c r="B127" s="207"/>
      <c r="C127" s="207"/>
      <c r="D127" s="207"/>
      <c r="E127" s="207"/>
      <c r="F127" s="207"/>
      <c r="G127" s="207"/>
      <c r="H127" s="207"/>
    </row>
    <row r="128" spans="1:8">
      <c r="A128" s="77"/>
      <c r="B128" s="207"/>
      <c r="C128" s="207"/>
      <c r="D128" s="207"/>
      <c r="E128" s="207"/>
      <c r="F128" s="207"/>
      <c r="G128" s="207"/>
      <c r="H128" s="207"/>
    </row>
    <row r="129" spans="1:8">
      <c r="A129" s="77"/>
      <c r="B129" s="207"/>
      <c r="C129" s="207"/>
      <c r="D129" s="207"/>
      <c r="E129" s="207"/>
      <c r="F129" s="207"/>
      <c r="G129" s="207"/>
      <c r="H129" s="207"/>
    </row>
    <row r="130" spans="1:8">
      <c r="A130" s="77"/>
      <c r="B130" s="207"/>
      <c r="C130" s="207"/>
      <c r="D130" s="207"/>
      <c r="E130" s="207"/>
      <c r="F130" s="207"/>
      <c r="G130" s="207"/>
      <c r="H130" s="207"/>
    </row>
    <row r="131" spans="1:8">
      <c r="A131" s="77"/>
      <c r="B131" s="207"/>
      <c r="C131" s="207"/>
      <c r="D131" s="207"/>
      <c r="E131" s="207"/>
      <c r="F131" s="207"/>
      <c r="G131" s="207"/>
      <c r="H131" s="207"/>
    </row>
    <row r="132" spans="1:8">
      <c r="A132" s="77"/>
      <c r="B132" s="207"/>
      <c r="C132" s="207"/>
      <c r="D132" s="207"/>
      <c r="E132" s="207"/>
      <c r="F132" s="207"/>
      <c r="G132" s="207"/>
      <c r="H132" s="207"/>
    </row>
    <row r="133" spans="1:8">
      <c r="A133" s="77"/>
      <c r="B133" s="207"/>
      <c r="C133" s="207"/>
      <c r="D133" s="207"/>
      <c r="E133" s="207"/>
      <c r="F133" s="207"/>
      <c r="G133" s="207"/>
      <c r="H133" s="207"/>
    </row>
    <row r="134" spans="1:8">
      <c r="A134" s="77"/>
      <c r="B134" s="207"/>
      <c r="C134" s="207"/>
      <c r="D134" s="207"/>
      <c r="E134" s="207"/>
      <c r="F134" s="207"/>
      <c r="G134" s="207"/>
      <c r="H134" s="207"/>
    </row>
    <row r="135" spans="1:8">
      <c r="A135" s="77"/>
      <c r="B135" s="207"/>
      <c r="C135" s="207"/>
      <c r="D135" s="207"/>
      <c r="E135" s="207"/>
      <c r="F135" s="207"/>
      <c r="G135" s="207"/>
      <c r="H135" s="207"/>
    </row>
    <row r="136" spans="1:8">
      <c r="A136" s="77"/>
      <c r="B136" s="207"/>
      <c r="C136" s="207"/>
      <c r="D136" s="207"/>
      <c r="E136" s="207"/>
      <c r="F136" s="207"/>
      <c r="G136" s="207"/>
      <c r="H136" s="207"/>
    </row>
    <row r="137" spans="1:8">
      <c r="A137" s="77"/>
      <c r="B137" s="207"/>
      <c r="C137" s="207"/>
      <c r="D137" s="207"/>
      <c r="E137" s="207"/>
      <c r="F137" s="207"/>
      <c r="G137" s="207"/>
      <c r="H137" s="207"/>
    </row>
    <row r="138" spans="1:8">
      <c r="A138" s="77"/>
      <c r="B138" s="207"/>
      <c r="C138" s="207"/>
      <c r="D138" s="207"/>
      <c r="E138" s="207"/>
      <c r="F138" s="207"/>
      <c r="G138" s="207"/>
      <c r="H138" s="207"/>
    </row>
    <row r="139" spans="1:8">
      <c r="A139" s="77"/>
      <c r="B139" s="207"/>
      <c r="C139" s="207"/>
      <c r="D139" s="207"/>
      <c r="E139" s="207"/>
      <c r="F139" s="207"/>
      <c r="G139" s="207"/>
      <c r="H139" s="207"/>
    </row>
    <row r="140" spans="1:8">
      <c r="A140" s="77"/>
      <c r="B140" s="207"/>
      <c r="C140" s="207"/>
      <c r="D140" s="207"/>
      <c r="E140" s="207"/>
      <c r="F140" s="207"/>
      <c r="G140" s="207"/>
      <c r="H140" s="207"/>
    </row>
    <row r="141" spans="1:8">
      <c r="A141" s="77"/>
      <c r="B141" s="207"/>
      <c r="C141" s="207"/>
      <c r="D141" s="207"/>
      <c r="E141" s="207"/>
      <c r="F141" s="207"/>
      <c r="G141" s="207"/>
      <c r="H141" s="207"/>
    </row>
    <row r="142" spans="1:8">
      <c r="A142" s="77"/>
      <c r="B142" s="207"/>
      <c r="C142" s="207"/>
      <c r="D142" s="207"/>
      <c r="E142" s="207"/>
      <c r="F142" s="207"/>
      <c r="G142" s="207"/>
      <c r="H142" s="207"/>
    </row>
    <row r="143" spans="1:8">
      <c r="A143" s="77"/>
      <c r="B143" s="207"/>
      <c r="C143" s="207"/>
      <c r="D143" s="207"/>
      <c r="E143" s="207"/>
      <c r="F143" s="207"/>
      <c r="G143" s="207"/>
      <c r="H143" s="207"/>
    </row>
    <row r="144" spans="1:8">
      <c r="A144" s="77"/>
      <c r="B144" s="207"/>
      <c r="C144" s="207"/>
      <c r="D144" s="207"/>
      <c r="E144" s="207"/>
      <c r="F144" s="207"/>
      <c r="G144" s="207"/>
      <c r="H144" s="207"/>
    </row>
    <row r="145" spans="1:8">
      <c r="A145" s="77"/>
      <c r="B145" s="207"/>
      <c r="C145" s="207"/>
      <c r="D145" s="207"/>
      <c r="E145" s="207"/>
      <c r="F145" s="207"/>
      <c r="G145" s="207"/>
      <c r="H145" s="207"/>
    </row>
    <row r="146" spans="1:8">
      <c r="A146" s="77"/>
      <c r="B146" s="207"/>
      <c r="C146" s="207"/>
      <c r="D146" s="207"/>
      <c r="E146" s="207"/>
      <c r="F146" s="207"/>
      <c r="G146" s="207"/>
      <c r="H146" s="207"/>
    </row>
    <row r="147" spans="1:8">
      <c r="A147" s="77"/>
      <c r="B147" s="207"/>
      <c r="C147" s="207"/>
      <c r="D147" s="207"/>
      <c r="E147" s="207"/>
      <c r="F147" s="207"/>
      <c r="G147" s="207"/>
      <c r="H147" s="207"/>
    </row>
    <row r="148" spans="1:8">
      <c r="A148" s="77"/>
      <c r="B148" s="207"/>
      <c r="C148" s="207"/>
      <c r="D148" s="207"/>
      <c r="E148" s="207"/>
      <c r="F148" s="207"/>
      <c r="G148" s="207"/>
      <c r="H148" s="207"/>
    </row>
    <row r="149" spans="1:8">
      <c r="A149" s="77"/>
      <c r="B149" s="207"/>
      <c r="C149" s="207"/>
      <c r="D149" s="207"/>
      <c r="E149" s="207"/>
      <c r="F149" s="207"/>
      <c r="G149" s="207"/>
      <c r="H149" s="207"/>
    </row>
    <row r="150" spans="1:8">
      <c r="A150" s="77"/>
      <c r="B150" s="207"/>
      <c r="C150" s="207"/>
      <c r="D150" s="207"/>
      <c r="E150" s="207"/>
      <c r="F150" s="207"/>
      <c r="G150" s="207"/>
      <c r="H150" s="207"/>
    </row>
    <row r="151" spans="1:8">
      <c r="A151" s="77"/>
      <c r="B151" s="207"/>
      <c r="C151" s="207"/>
      <c r="D151" s="207"/>
      <c r="E151" s="207"/>
      <c r="F151" s="207"/>
      <c r="G151" s="207"/>
      <c r="H151" s="207"/>
    </row>
    <row r="152" spans="1:8">
      <c r="A152" s="77"/>
      <c r="B152" s="207"/>
      <c r="C152" s="207"/>
      <c r="D152" s="207"/>
      <c r="E152" s="207"/>
      <c r="F152" s="207"/>
      <c r="G152" s="207"/>
      <c r="H152" s="207"/>
    </row>
    <row r="153" spans="1:8">
      <c r="A153" s="77"/>
      <c r="B153" s="207"/>
      <c r="C153" s="207"/>
      <c r="D153" s="207"/>
      <c r="E153" s="207"/>
      <c r="F153" s="207"/>
      <c r="G153" s="207"/>
      <c r="H153" s="207"/>
    </row>
    <row r="154" spans="1:8">
      <c r="A154" s="77"/>
      <c r="B154" s="207"/>
      <c r="C154" s="207"/>
      <c r="D154" s="207"/>
      <c r="E154" s="207"/>
      <c r="F154" s="207"/>
      <c r="G154" s="207"/>
      <c r="H154" s="207"/>
    </row>
    <row r="155" spans="1:8">
      <c r="A155" s="77"/>
      <c r="B155" s="207"/>
      <c r="C155" s="207"/>
      <c r="D155" s="207"/>
      <c r="E155" s="207"/>
      <c r="F155" s="207"/>
      <c r="G155" s="207"/>
      <c r="H155" s="207"/>
    </row>
    <row r="156" spans="1:8">
      <c r="A156" s="77"/>
      <c r="B156" s="207"/>
      <c r="C156" s="207"/>
      <c r="D156" s="207"/>
      <c r="E156" s="207"/>
      <c r="F156" s="207"/>
      <c r="G156" s="207"/>
      <c r="H156" s="207"/>
    </row>
    <row r="157" spans="1:8">
      <c r="A157" s="77"/>
      <c r="B157" s="207"/>
      <c r="C157" s="207"/>
      <c r="D157" s="207"/>
      <c r="E157" s="207"/>
      <c r="F157" s="207"/>
      <c r="G157" s="207"/>
      <c r="H157" s="207"/>
    </row>
    <row r="158" spans="1:8">
      <c r="A158" s="77"/>
      <c r="B158" s="207"/>
      <c r="C158" s="207"/>
      <c r="D158" s="207"/>
      <c r="E158" s="207"/>
      <c r="F158" s="207"/>
      <c r="G158" s="207"/>
      <c r="H158" s="207"/>
    </row>
    <row r="159" spans="1:8">
      <c r="A159" s="77"/>
      <c r="B159" s="207"/>
      <c r="C159" s="207"/>
      <c r="D159" s="207"/>
      <c r="E159" s="207"/>
      <c r="F159" s="207"/>
      <c r="G159" s="207"/>
      <c r="H159" s="207"/>
    </row>
    <row r="160" spans="1:8">
      <c r="A160" s="77"/>
      <c r="B160" s="207"/>
      <c r="C160" s="207"/>
      <c r="D160" s="207"/>
      <c r="E160" s="207"/>
      <c r="F160" s="207"/>
      <c r="G160" s="207"/>
      <c r="H160" s="207"/>
    </row>
    <row r="161" spans="1:8">
      <c r="A161" s="77"/>
      <c r="B161" s="207"/>
      <c r="C161" s="207"/>
      <c r="D161" s="207"/>
      <c r="E161" s="207"/>
      <c r="F161" s="207"/>
      <c r="G161" s="207"/>
      <c r="H161" s="207"/>
    </row>
    <row r="162" spans="1:8">
      <c r="A162" s="77"/>
      <c r="B162" s="207"/>
      <c r="C162" s="207"/>
      <c r="D162" s="207"/>
      <c r="E162" s="207"/>
      <c r="F162" s="207"/>
      <c r="G162" s="207"/>
      <c r="H162" s="207"/>
    </row>
    <row r="163" spans="1:8">
      <c r="A163" s="77"/>
      <c r="B163" s="207"/>
      <c r="C163" s="207"/>
      <c r="D163" s="207"/>
      <c r="E163" s="207"/>
      <c r="F163" s="207"/>
      <c r="G163" s="207"/>
      <c r="H163" s="207"/>
    </row>
    <row r="164" spans="1:8">
      <c r="A164" s="77"/>
      <c r="B164" s="207"/>
      <c r="C164" s="207"/>
      <c r="D164" s="207"/>
      <c r="E164" s="207"/>
      <c r="F164" s="207"/>
      <c r="G164" s="207"/>
      <c r="H164" s="207"/>
    </row>
    <row r="165" spans="1:8">
      <c r="A165" s="77"/>
      <c r="B165" s="207"/>
      <c r="C165" s="207"/>
      <c r="D165" s="207"/>
      <c r="E165" s="207"/>
      <c r="F165" s="207"/>
      <c r="G165" s="207"/>
      <c r="H165" s="207"/>
    </row>
    <row r="166" spans="1:8">
      <c r="A166" s="77"/>
      <c r="B166" s="207"/>
      <c r="C166" s="207"/>
      <c r="D166" s="207"/>
      <c r="E166" s="207"/>
      <c r="F166" s="207"/>
      <c r="G166" s="207"/>
      <c r="H166" s="207"/>
    </row>
    <row r="167" spans="1:8">
      <c r="A167" s="77"/>
      <c r="B167" s="207"/>
      <c r="C167" s="207"/>
      <c r="D167" s="207"/>
      <c r="E167" s="207"/>
      <c r="F167" s="207"/>
      <c r="G167" s="207"/>
      <c r="H167" s="207"/>
    </row>
    <row r="168" spans="1:8">
      <c r="A168" s="77"/>
      <c r="B168" s="207"/>
      <c r="C168" s="207"/>
      <c r="D168" s="207"/>
      <c r="E168" s="207"/>
      <c r="F168" s="207"/>
      <c r="G168" s="207"/>
      <c r="H168" s="207"/>
    </row>
    <row r="169" spans="1:8">
      <c r="A169" s="77"/>
      <c r="B169" s="207"/>
      <c r="C169" s="207"/>
      <c r="D169" s="207"/>
      <c r="E169" s="207"/>
      <c r="F169" s="207"/>
      <c r="G169" s="207"/>
      <c r="H169" s="207"/>
    </row>
    <row r="170" spans="1:8">
      <c r="A170" s="77"/>
      <c r="B170" s="207"/>
      <c r="C170" s="207"/>
      <c r="D170" s="207"/>
      <c r="E170" s="207"/>
      <c r="F170" s="207"/>
      <c r="G170" s="207"/>
      <c r="H170" s="207"/>
    </row>
    <row r="171" spans="1:8">
      <c r="A171" s="77"/>
      <c r="B171" s="207"/>
      <c r="C171" s="207"/>
      <c r="D171" s="207"/>
      <c r="E171" s="207"/>
      <c r="F171" s="207"/>
      <c r="G171" s="207"/>
      <c r="H171" s="207"/>
    </row>
    <row r="172" spans="1:8">
      <c r="A172" s="77"/>
      <c r="B172" s="207"/>
      <c r="C172" s="207"/>
      <c r="D172" s="207"/>
      <c r="E172" s="207"/>
      <c r="F172" s="207"/>
      <c r="G172" s="207"/>
      <c r="H172" s="207"/>
    </row>
    <row r="173" spans="1:8">
      <c r="A173" s="77"/>
      <c r="B173" s="207"/>
      <c r="C173" s="207"/>
      <c r="D173" s="207"/>
      <c r="E173" s="207"/>
      <c r="F173" s="207"/>
      <c r="G173" s="207"/>
      <c r="H173" s="207"/>
    </row>
    <row r="174" spans="1:8">
      <c r="A174" s="77"/>
      <c r="B174" s="207"/>
      <c r="C174" s="207"/>
      <c r="D174" s="207"/>
      <c r="E174" s="207"/>
      <c r="F174" s="207"/>
      <c r="G174" s="207"/>
      <c r="H174" s="207"/>
    </row>
    <row r="175" spans="1:8">
      <c r="A175" s="77"/>
      <c r="B175" s="207"/>
      <c r="C175" s="207"/>
      <c r="D175" s="207"/>
      <c r="E175" s="207"/>
      <c r="F175" s="207"/>
      <c r="G175" s="207"/>
      <c r="H175" s="207"/>
    </row>
    <row r="176" spans="1:8">
      <c r="A176" s="77"/>
      <c r="B176" s="207"/>
      <c r="C176" s="207"/>
      <c r="D176" s="207"/>
      <c r="E176" s="207"/>
      <c r="F176" s="207"/>
      <c r="G176" s="207"/>
      <c r="H176" s="207"/>
    </row>
    <row r="177" spans="1:8">
      <c r="A177" s="77"/>
      <c r="B177" s="207"/>
      <c r="C177" s="207"/>
      <c r="D177" s="207"/>
      <c r="E177" s="207"/>
      <c r="F177" s="207"/>
      <c r="G177" s="207"/>
      <c r="H177" s="207"/>
    </row>
    <row r="178" spans="1:8">
      <c r="A178" s="77"/>
      <c r="B178" s="207"/>
      <c r="C178" s="207"/>
      <c r="D178" s="207"/>
      <c r="E178" s="207"/>
      <c r="F178" s="207"/>
      <c r="G178" s="207"/>
      <c r="H178" s="207"/>
    </row>
    <row r="179" spans="1:8">
      <c r="A179" s="77"/>
      <c r="B179" s="207"/>
      <c r="C179" s="207"/>
      <c r="D179" s="207"/>
      <c r="E179" s="207"/>
      <c r="F179" s="207"/>
      <c r="G179" s="207"/>
      <c r="H179" s="207"/>
    </row>
    <row r="180" spans="1:8">
      <c r="A180" s="77"/>
      <c r="B180" s="207"/>
      <c r="C180" s="207"/>
      <c r="D180" s="207"/>
      <c r="E180" s="207"/>
      <c r="F180" s="207"/>
      <c r="G180" s="207"/>
      <c r="H180" s="207"/>
    </row>
    <row r="181" spans="1:8">
      <c r="A181" s="77"/>
      <c r="B181" s="207"/>
      <c r="C181" s="207"/>
      <c r="D181" s="207"/>
      <c r="E181" s="207"/>
      <c r="F181" s="207"/>
      <c r="G181" s="207"/>
      <c r="H181" s="207"/>
    </row>
    <row r="182" spans="1:8">
      <c r="A182" s="77"/>
      <c r="B182" s="207"/>
      <c r="C182" s="207"/>
      <c r="D182" s="207"/>
      <c r="E182" s="207"/>
      <c r="F182" s="207"/>
      <c r="G182" s="207"/>
      <c r="H182" s="207"/>
    </row>
    <row r="183" spans="1:8">
      <c r="A183" s="77"/>
      <c r="B183" s="207"/>
      <c r="C183" s="207"/>
      <c r="D183" s="207"/>
      <c r="E183" s="207"/>
      <c r="F183" s="207"/>
      <c r="G183" s="207"/>
      <c r="H183" s="207"/>
    </row>
    <row r="184" spans="1:8">
      <c r="A184" s="77"/>
      <c r="B184" s="207"/>
      <c r="C184" s="207"/>
      <c r="D184" s="207"/>
      <c r="E184" s="207"/>
      <c r="F184" s="207"/>
      <c r="G184" s="207"/>
      <c r="H184" s="207"/>
    </row>
    <row r="185" spans="1:8">
      <c r="A185" s="77"/>
      <c r="B185" s="207"/>
      <c r="C185" s="207"/>
      <c r="D185" s="207"/>
      <c r="E185" s="207"/>
      <c r="F185" s="207"/>
      <c r="G185" s="207"/>
      <c r="H185" s="207"/>
    </row>
    <row r="186" spans="1:8">
      <c r="A186" s="77"/>
      <c r="B186" s="207"/>
      <c r="C186" s="207"/>
      <c r="D186" s="207"/>
      <c r="E186" s="207"/>
      <c r="F186" s="207"/>
      <c r="G186" s="207"/>
      <c r="H186" s="207"/>
    </row>
    <row r="187" spans="1:8">
      <c r="A187" s="77"/>
      <c r="B187" s="207"/>
      <c r="C187" s="207"/>
      <c r="D187" s="207"/>
      <c r="E187" s="207"/>
      <c r="F187" s="207"/>
      <c r="G187" s="207"/>
      <c r="H187" s="207"/>
    </row>
    <row r="188" spans="1:8">
      <c r="A188" s="77"/>
      <c r="B188" s="207"/>
      <c r="C188" s="207"/>
      <c r="D188" s="207"/>
      <c r="E188" s="207"/>
      <c r="F188" s="207"/>
      <c r="G188" s="207"/>
      <c r="H188" s="207"/>
    </row>
    <row r="189" spans="1:8">
      <c r="A189" s="77"/>
      <c r="B189" s="207"/>
      <c r="C189" s="207"/>
      <c r="D189" s="207"/>
      <c r="E189" s="207"/>
      <c r="F189" s="207"/>
      <c r="G189" s="207"/>
      <c r="H189" s="207"/>
    </row>
    <row r="190" spans="1:8">
      <c r="A190" s="77"/>
      <c r="B190" s="207"/>
      <c r="C190" s="207"/>
      <c r="D190" s="207"/>
      <c r="E190" s="207"/>
      <c r="F190" s="207"/>
      <c r="G190" s="207"/>
      <c r="H190" s="207"/>
    </row>
    <row r="191" spans="1:8">
      <c r="A191" s="77"/>
      <c r="B191" s="207"/>
      <c r="C191" s="207"/>
      <c r="D191" s="207"/>
      <c r="E191" s="207"/>
      <c r="F191" s="207"/>
      <c r="G191" s="207"/>
      <c r="H191" s="207"/>
    </row>
    <row r="192" spans="1:8">
      <c r="A192" s="77"/>
      <c r="B192" s="207"/>
      <c r="C192" s="207"/>
      <c r="D192" s="207"/>
      <c r="E192" s="207"/>
      <c r="F192" s="207"/>
      <c r="G192" s="207"/>
      <c r="H192" s="207"/>
    </row>
    <row r="193" spans="1:8">
      <c r="A193" s="77"/>
      <c r="B193" s="207"/>
      <c r="C193" s="207"/>
      <c r="D193" s="207"/>
      <c r="E193" s="207"/>
      <c r="F193" s="207"/>
      <c r="G193" s="207"/>
      <c r="H193" s="207"/>
    </row>
    <row r="194" spans="1:8">
      <c r="A194" s="77"/>
      <c r="B194" s="207"/>
      <c r="C194" s="207"/>
      <c r="D194" s="207"/>
      <c r="E194" s="207"/>
      <c r="F194" s="207"/>
      <c r="G194" s="207"/>
      <c r="H194" s="207"/>
    </row>
    <row r="195" spans="1:8">
      <c r="A195" s="77"/>
      <c r="B195" s="207"/>
      <c r="C195" s="207"/>
      <c r="D195" s="207"/>
      <c r="E195" s="207"/>
      <c r="F195" s="207"/>
      <c r="G195" s="207"/>
      <c r="H195" s="207"/>
    </row>
    <row r="196" spans="1:8">
      <c r="A196" s="77"/>
      <c r="B196" s="207"/>
      <c r="C196" s="207"/>
      <c r="D196" s="207"/>
      <c r="E196" s="207"/>
      <c r="F196" s="207"/>
      <c r="G196" s="207"/>
      <c r="H196" s="207"/>
    </row>
    <row r="197" spans="1:8">
      <c r="A197" s="77"/>
      <c r="B197" s="207"/>
      <c r="C197" s="207"/>
      <c r="D197" s="207"/>
      <c r="E197" s="207"/>
      <c r="F197" s="207"/>
      <c r="G197" s="207"/>
      <c r="H197" s="207"/>
    </row>
    <row r="198" spans="1:8">
      <c r="A198" s="77"/>
      <c r="B198" s="207"/>
      <c r="C198" s="207"/>
      <c r="D198" s="207"/>
      <c r="E198" s="207"/>
      <c r="F198" s="207"/>
      <c r="G198" s="207"/>
      <c r="H198" s="207"/>
    </row>
    <row r="199" spans="1:8">
      <c r="A199" s="77"/>
      <c r="B199" s="207"/>
      <c r="C199" s="207"/>
      <c r="D199" s="207"/>
      <c r="E199" s="207"/>
      <c r="F199" s="207"/>
      <c r="G199" s="207"/>
      <c r="H199" s="207"/>
    </row>
    <row r="200" spans="1:8">
      <c r="A200" s="77"/>
      <c r="B200" s="207"/>
      <c r="C200" s="207"/>
      <c r="D200" s="207"/>
      <c r="E200" s="207"/>
      <c r="F200" s="207"/>
      <c r="G200" s="207"/>
      <c r="H200" s="207"/>
    </row>
    <row r="201" spans="1:8">
      <c r="A201" s="77"/>
      <c r="B201" s="207"/>
      <c r="C201" s="207"/>
      <c r="D201" s="207"/>
      <c r="E201" s="207"/>
      <c r="F201" s="207"/>
      <c r="G201" s="207"/>
      <c r="H201" s="207"/>
    </row>
    <row r="202" spans="1:8">
      <c r="A202" s="77"/>
      <c r="B202" s="207"/>
      <c r="C202" s="207"/>
      <c r="D202" s="207"/>
      <c r="E202" s="207"/>
      <c r="F202" s="207"/>
      <c r="G202" s="207"/>
      <c r="H202" s="207"/>
    </row>
    <row r="203" spans="1:8">
      <c r="A203" s="77"/>
      <c r="B203" s="207"/>
      <c r="C203" s="207"/>
      <c r="D203" s="207"/>
      <c r="E203" s="207"/>
      <c r="F203" s="207"/>
      <c r="G203" s="207"/>
      <c r="H203" s="207"/>
    </row>
    <row r="204" spans="1:8">
      <c r="A204" s="77"/>
      <c r="B204" s="207"/>
      <c r="C204" s="207"/>
      <c r="D204" s="207"/>
      <c r="E204" s="207"/>
      <c r="F204" s="207"/>
      <c r="G204" s="207"/>
      <c r="H204" s="207"/>
    </row>
    <row r="205" spans="1:8">
      <c r="A205" s="77"/>
      <c r="B205" s="207"/>
      <c r="C205" s="207"/>
      <c r="D205" s="207"/>
      <c r="E205" s="207"/>
      <c r="F205" s="207"/>
      <c r="G205" s="207"/>
      <c r="H205" s="207"/>
    </row>
    <row r="206" spans="1:8">
      <c r="A206" s="77"/>
      <c r="B206" s="207"/>
      <c r="C206" s="207"/>
      <c r="D206" s="207"/>
      <c r="E206" s="207"/>
      <c r="F206" s="207"/>
      <c r="G206" s="207"/>
      <c r="H206" s="207"/>
    </row>
    <row r="207" spans="1:8">
      <c r="A207" s="77"/>
      <c r="B207" s="207"/>
      <c r="C207" s="207"/>
      <c r="D207" s="207"/>
      <c r="E207" s="207"/>
      <c r="F207" s="207"/>
      <c r="G207" s="207"/>
      <c r="H207" s="207"/>
    </row>
    <row r="208" spans="1:8">
      <c r="A208" s="77"/>
      <c r="B208" s="207"/>
      <c r="C208" s="207"/>
      <c r="D208" s="207"/>
      <c r="E208" s="207"/>
      <c r="F208" s="207"/>
      <c r="G208" s="207"/>
      <c r="H208" s="207"/>
    </row>
    <row r="209" spans="1:8">
      <c r="A209" s="77"/>
      <c r="B209" s="207"/>
      <c r="C209" s="207"/>
      <c r="D209" s="207"/>
      <c r="E209" s="207"/>
      <c r="F209" s="207"/>
      <c r="G209" s="207"/>
      <c r="H209" s="207"/>
    </row>
    <row r="210" spans="1:8">
      <c r="A210" s="77"/>
      <c r="B210" s="207"/>
      <c r="C210" s="207"/>
      <c r="D210" s="207"/>
      <c r="E210" s="207"/>
      <c r="F210" s="207"/>
      <c r="G210" s="207"/>
      <c r="H210" s="207"/>
    </row>
    <row r="211" spans="1:8">
      <c r="A211" s="77"/>
      <c r="B211" s="207"/>
      <c r="C211" s="207"/>
      <c r="D211" s="207"/>
      <c r="E211" s="207"/>
      <c r="F211" s="207"/>
      <c r="G211" s="207"/>
      <c r="H211" s="207"/>
    </row>
    <row r="212" spans="1:8">
      <c r="A212" s="77"/>
      <c r="B212" s="207"/>
      <c r="C212" s="207"/>
      <c r="D212" s="207"/>
      <c r="E212" s="207"/>
      <c r="F212" s="207"/>
      <c r="G212" s="207"/>
      <c r="H212" s="207"/>
    </row>
    <row r="213" spans="1:8">
      <c r="A213" s="77"/>
      <c r="B213" s="207"/>
      <c r="C213" s="207"/>
      <c r="D213" s="207"/>
      <c r="E213" s="207"/>
      <c r="F213" s="207"/>
      <c r="G213" s="207"/>
      <c r="H213" s="207"/>
    </row>
    <row r="214" spans="1:8">
      <c r="A214" s="77"/>
      <c r="B214" s="207"/>
      <c r="C214" s="207"/>
      <c r="D214" s="207"/>
      <c r="E214" s="207"/>
      <c r="F214" s="207"/>
      <c r="G214" s="207"/>
      <c r="H214" s="207"/>
    </row>
    <row r="215" spans="1:8">
      <c r="A215" s="77"/>
      <c r="B215" s="207"/>
      <c r="C215" s="207"/>
      <c r="D215" s="207"/>
      <c r="E215" s="207"/>
      <c r="F215" s="207"/>
      <c r="G215" s="207"/>
      <c r="H215" s="207"/>
    </row>
    <row r="216" spans="1:8">
      <c r="A216" s="77"/>
      <c r="B216" s="207"/>
      <c r="C216" s="207"/>
      <c r="D216" s="207"/>
      <c r="E216" s="207"/>
      <c r="F216" s="207"/>
      <c r="G216" s="207"/>
      <c r="H216" s="207"/>
    </row>
    <row r="217" spans="1:8">
      <c r="A217" s="77"/>
      <c r="B217" s="207"/>
      <c r="C217" s="207"/>
      <c r="D217" s="207"/>
      <c r="E217" s="207"/>
      <c r="F217" s="207"/>
      <c r="G217" s="207"/>
      <c r="H217" s="207"/>
    </row>
    <row r="218" spans="1:8">
      <c r="A218" s="77"/>
      <c r="B218" s="207"/>
      <c r="C218" s="207"/>
      <c r="D218" s="207"/>
      <c r="E218" s="207"/>
      <c r="F218" s="207"/>
      <c r="G218" s="207"/>
      <c r="H218" s="207"/>
    </row>
    <row r="219" spans="1:8">
      <c r="A219" s="77"/>
      <c r="B219" s="207"/>
      <c r="C219" s="207"/>
      <c r="D219" s="207"/>
      <c r="E219" s="207"/>
      <c r="F219" s="207"/>
      <c r="G219" s="207"/>
      <c r="H219" s="207"/>
    </row>
    <row r="220" spans="1:8">
      <c r="A220" s="77"/>
      <c r="B220" s="207"/>
      <c r="C220" s="207"/>
      <c r="D220" s="207"/>
      <c r="E220" s="207"/>
      <c r="F220" s="207"/>
      <c r="G220" s="207"/>
      <c r="H220" s="207"/>
    </row>
    <row r="221" spans="1:8">
      <c r="A221" s="77"/>
      <c r="B221" s="207"/>
      <c r="C221" s="207"/>
      <c r="D221" s="207"/>
      <c r="E221" s="207"/>
      <c r="F221" s="207"/>
      <c r="G221" s="207"/>
      <c r="H221" s="207"/>
    </row>
    <row r="222" spans="1:8">
      <c r="A222" s="77"/>
      <c r="B222" s="207"/>
      <c r="C222" s="207"/>
      <c r="D222" s="207"/>
      <c r="E222" s="207"/>
      <c r="F222" s="207"/>
      <c r="G222" s="207"/>
      <c r="H222" s="207"/>
    </row>
    <row r="223" spans="1:8">
      <c r="A223" s="77"/>
      <c r="B223" s="207"/>
      <c r="C223" s="207"/>
      <c r="D223" s="207"/>
      <c r="E223" s="207"/>
      <c r="F223" s="207"/>
      <c r="G223" s="207"/>
      <c r="H223" s="207"/>
    </row>
    <row r="224" spans="1:8">
      <c r="A224" s="77"/>
      <c r="B224" s="207"/>
      <c r="C224" s="207"/>
      <c r="D224" s="207"/>
      <c r="E224" s="207"/>
      <c r="F224" s="207"/>
      <c r="G224" s="207"/>
      <c r="H224" s="207"/>
    </row>
    <row r="225" spans="1:8">
      <c r="A225" s="77"/>
      <c r="B225" s="207"/>
      <c r="C225" s="207"/>
      <c r="D225" s="207"/>
      <c r="E225" s="207"/>
      <c r="F225" s="207"/>
      <c r="G225" s="207"/>
      <c r="H225" s="207"/>
    </row>
    <row r="226" spans="1:8">
      <c r="A226" s="77"/>
      <c r="B226" s="207"/>
      <c r="C226" s="207"/>
      <c r="D226" s="207"/>
      <c r="E226" s="207"/>
      <c r="F226" s="207"/>
      <c r="G226" s="207"/>
      <c r="H226" s="207"/>
    </row>
    <row r="227" spans="1:8">
      <c r="A227" s="77"/>
      <c r="B227" s="207"/>
      <c r="C227" s="207"/>
      <c r="D227" s="207"/>
      <c r="E227" s="207"/>
      <c r="F227" s="207"/>
      <c r="G227" s="207"/>
      <c r="H227" s="207"/>
    </row>
    <row r="228" spans="1:8">
      <c r="A228" s="77"/>
      <c r="B228" s="207"/>
      <c r="C228" s="207"/>
      <c r="D228" s="207"/>
      <c r="E228" s="207"/>
      <c r="F228" s="207"/>
      <c r="G228" s="207"/>
      <c r="H228" s="207"/>
    </row>
    <row r="229" spans="1:8">
      <c r="A229" s="77"/>
      <c r="B229" s="207"/>
      <c r="C229" s="207"/>
      <c r="D229" s="207"/>
      <c r="E229" s="207"/>
      <c r="F229" s="207"/>
      <c r="G229" s="207"/>
      <c r="H229" s="207"/>
    </row>
    <row r="230" spans="1:8">
      <c r="A230" s="77"/>
      <c r="B230" s="207"/>
      <c r="C230" s="207"/>
      <c r="D230" s="207"/>
      <c r="E230" s="207"/>
      <c r="F230" s="207"/>
      <c r="G230" s="207"/>
      <c r="H230" s="207"/>
    </row>
    <row r="231" spans="1:8">
      <c r="A231" s="77"/>
      <c r="B231" s="207"/>
      <c r="C231" s="207"/>
      <c r="D231" s="207"/>
      <c r="E231" s="207"/>
      <c r="F231" s="207"/>
      <c r="G231" s="207"/>
      <c r="H231" s="207"/>
    </row>
    <row r="232" spans="1:8">
      <c r="A232" s="77"/>
      <c r="B232" s="207"/>
      <c r="C232" s="207"/>
      <c r="D232" s="207"/>
      <c r="E232" s="207"/>
      <c r="F232" s="207"/>
      <c r="G232" s="207"/>
      <c r="H232" s="207"/>
    </row>
    <row r="233" spans="1:8">
      <c r="A233" s="77"/>
      <c r="B233" s="207"/>
      <c r="C233" s="207"/>
      <c r="D233" s="207"/>
      <c r="E233" s="207"/>
      <c r="F233" s="207"/>
      <c r="G233" s="207"/>
      <c r="H233" s="207"/>
    </row>
    <row r="234" spans="1:8">
      <c r="A234" s="77"/>
      <c r="B234" s="207"/>
      <c r="C234" s="207"/>
      <c r="D234" s="207"/>
      <c r="E234" s="207"/>
      <c r="F234" s="207"/>
      <c r="G234" s="207"/>
      <c r="H234" s="207"/>
    </row>
    <row r="235" spans="1:8">
      <c r="A235" s="77"/>
      <c r="B235" s="207"/>
      <c r="C235" s="207"/>
      <c r="D235" s="207"/>
      <c r="E235" s="207"/>
      <c r="F235" s="207"/>
      <c r="G235" s="207"/>
      <c r="H235" s="207"/>
    </row>
    <row r="236" spans="1:8">
      <c r="A236" s="77"/>
      <c r="B236" s="207"/>
      <c r="C236" s="207"/>
      <c r="D236" s="207"/>
      <c r="E236" s="207"/>
      <c r="F236" s="207"/>
      <c r="G236" s="207"/>
      <c r="H236" s="207"/>
    </row>
    <row r="237" spans="1:8">
      <c r="A237" s="77"/>
      <c r="B237" s="207"/>
      <c r="C237" s="207"/>
      <c r="D237" s="207"/>
      <c r="E237" s="207"/>
      <c r="F237" s="207"/>
      <c r="G237" s="207"/>
      <c r="H237" s="207"/>
    </row>
    <row r="238" spans="1:8">
      <c r="A238" s="77"/>
      <c r="B238" s="207"/>
      <c r="C238" s="207"/>
      <c r="D238" s="207"/>
      <c r="E238" s="207"/>
      <c r="F238" s="207"/>
      <c r="G238" s="207"/>
      <c r="H238" s="207"/>
    </row>
    <row r="239" spans="1:8">
      <c r="A239" s="77"/>
      <c r="B239" s="207"/>
      <c r="C239" s="207"/>
      <c r="D239" s="207"/>
      <c r="E239" s="207"/>
      <c r="F239" s="207"/>
      <c r="G239" s="207"/>
      <c r="H239" s="207"/>
    </row>
    <row r="240" spans="1:8">
      <c r="A240" s="77"/>
      <c r="B240" s="207"/>
      <c r="C240" s="207"/>
      <c r="D240" s="207"/>
      <c r="E240" s="207"/>
      <c r="F240" s="207"/>
      <c r="G240" s="207"/>
      <c r="H240" s="207"/>
    </row>
    <row r="241" spans="1:8">
      <c r="A241" s="77"/>
      <c r="B241" s="207"/>
      <c r="C241" s="207"/>
      <c r="D241" s="207"/>
      <c r="E241" s="207"/>
      <c r="F241" s="207"/>
      <c r="G241" s="207"/>
      <c r="H241" s="207"/>
    </row>
    <row r="242" spans="1:8">
      <c r="A242" s="77"/>
      <c r="B242" s="207"/>
      <c r="C242" s="207"/>
      <c r="D242" s="207"/>
      <c r="E242" s="207"/>
      <c r="F242" s="207"/>
      <c r="G242" s="207"/>
      <c r="H242" s="207"/>
    </row>
    <row r="243" spans="1:8">
      <c r="A243" s="77"/>
      <c r="B243" s="207"/>
      <c r="C243" s="207"/>
      <c r="D243" s="207"/>
      <c r="E243" s="207"/>
      <c r="F243" s="207"/>
      <c r="G243" s="207"/>
      <c r="H243" s="207"/>
    </row>
    <row r="244" spans="1:8">
      <c r="A244" s="77"/>
      <c r="B244" s="207"/>
      <c r="C244" s="207"/>
      <c r="D244" s="207"/>
      <c r="E244" s="207"/>
      <c r="F244" s="207"/>
      <c r="G244" s="207"/>
      <c r="H244" s="207"/>
    </row>
    <row r="245" spans="1:8">
      <c r="A245" s="77"/>
      <c r="B245" s="207"/>
      <c r="C245" s="207"/>
      <c r="D245" s="207"/>
      <c r="E245" s="207"/>
      <c r="F245" s="207"/>
      <c r="G245" s="207"/>
      <c r="H245" s="207"/>
    </row>
    <row r="246" spans="1:8">
      <c r="A246" s="77"/>
      <c r="B246" s="207"/>
      <c r="C246" s="207"/>
      <c r="D246" s="207"/>
      <c r="E246" s="207"/>
      <c r="F246" s="207"/>
      <c r="G246" s="207"/>
      <c r="H246" s="207"/>
    </row>
    <row r="247" spans="1:8">
      <c r="A247" s="77"/>
      <c r="B247" s="207"/>
      <c r="C247" s="207"/>
      <c r="D247" s="207"/>
      <c r="E247" s="207"/>
      <c r="F247" s="207"/>
      <c r="G247" s="207"/>
      <c r="H247" s="207"/>
    </row>
    <row r="248" spans="1:8">
      <c r="A248" s="77"/>
      <c r="B248" s="207"/>
      <c r="C248" s="207"/>
      <c r="D248" s="207"/>
      <c r="E248" s="207"/>
      <c r="F248" s="207"/>
      <c r="G248" s="207"/>
      <c r="H248" s="207"/>
    </row>
    <row r="249" spans="1:8">
      <c r="A249" s="77"/>
      <c r="B249" s="207"/>
      <c r="C249" s="207"/>
      <c r="D249" s="207"/>
      <c r="E249" s="207"/>
      <c r="F249" s="207"/>
      <c r="G249" s="207"/>
      <c r="H249" s="207"/>
    </row>
    <row r="250" spans="1:8">
      <c r="A250" s="77"/>
      <c r="B250" s="207"/>
      <c r="C250" s="207"/>
      <c r="D250" s="207"/>
      <c r="E250" s="207"/>
      <c r="F250" s="207"/>
      <c r="G250" s="207"/>
      <c r="H250" s="207"/>
    </row>
    <row r="251" spans="1:8">
      <c r="A251" s="77"/>
      <c r="B251" s="207"/>
      <c r="C251" s="207"/>
      <c r="D251" s="207"/>
      <c r="E251" s="207"/>
      <c r="F251" s="207"/>
      <c r="G251" s="207"/>
      <c r="H251" s="207"/>
    </row>
    <row r="252" spans="1:8">
      <c r="A252" s="77"/>
      <c r="B252" s="207"/>
      <c r="C252" s="207"/>
      <c r="D252" s="207"/>
      <c r="E252" s="207"/>
      <c r="F252" s="207"/>
      <c r="G252" s="207"/>
      <c r="H252" s="207"/>
    </row>
    <row r="253" spans="1:8">
      <c r="A253" s="77"/>
      <c r="B253" s="207"/>
      <c r="C253" s="207"/>
      <c r="D253" s="207"/>
      <c r="E253" s="207"/>
      <c r="F253" s="207"/>
      <c r="G253" s="207"/>
      <c r="H253" s="207"/>
    </row>
    <row r="254" spans="1:8">
      <c r="A254" s="77"/>
      <c r="B254" s="207"/>
      <c r="C254" s="207"/>
      <c r="D254" s="207"/>
      <c r="E254" s="207"/>
      <c r="F254" s="207"/>
      <c r="G254" s="207"/>
      <c r="H254" s="207"/>
    </row>
    <row r="255" spans="1:8">
      <c r="A255" s="77"/>
      <c r="B255" s="207"/>
      <c r="C255" s="207"/>
      <c r="D255" s="207"/>
      <c r="E255" s="207"/>
      <c r="F255" s="207"/>
      <c r="G255" s="207"/>
      <c r="H255" s="207"/>
    </row>
    <row r="256" spans="1:8">
      <c r="A256" s="77"/>
      <c r="B256" s="207"/>
      <c r="C256" s="207"/>
      <c r="D256" s="207"/>
      <c r="E256" s="207"/>
      <c r="F256" s="207"/>
      <c r="G256" s="207"/>
      <c r="H256" s="207"/>
    </row>
    <row r="257" spans="1:8">
      <c r="A257" s="77"/>
      <c r="B257" s="207"/>
      <c r="C257" s="207"/>
      <c r="D257" s="207"/>
      <c r="E257" s="207"/>
      <c r="F257" s="207"/>
      <c r="G257" s="207"/>
      <c r="H257" s="207"/>
    </row>
    <row r="258" spans="1:8">
      <c r="A258" s="77"/>
      <c r="B258" s="207"/>
      <c r="C258" s="207"/>
      <c r="D258" s="207"/>
      <c r="E258" s="207"/>
      <c r="F258" s="207"/>
      <c r="G258" s="207"/>
      <c r="H258" s="207"/>
    </row>
    <row r="259" spans="1:8">
      <c r="A259" s="77"/>
      <c r="B259" s="207"/>
      <c r="C259" s="207"/>
      <c r="D259" s="207"/>
      <c r="E259" s="207"/>
      <c r="F259" s="207"/>
      <c r="G259" s="207"/>
      <c r="H259" s="207"/>
    </row>
    <row r="260" spans="1:8">
      <c r="A260" s="77"/>
      <c r="B260" s="207"/>
      <c r="C260" s="207"/>
      <c r="D260" s="207"/>
      <c r="E260" s="207"/>
      <c r="F260" s="207"/>
      <c r="G260" s="207"/>
      <c r="H260" s="207"/>
    </row>
    <row r="261" spans="1:8">
      <c r="A261" s="77"/>
      <c r="B261" s="207"/>
      <c r="C261" s="207"/>
      <c r="D261" s="207"/>
      <c r="E261" s="207"/>
      <c r="F261" s="207"/>
      <c r="G261" s="207"/>
      <c r="H261" s="207"/>
    </row>
    <row r="262" spans="1:8">
      <c r="A262" s="77"/>
      <c r="B262" s="207"/>
      <c r="C262" s="207"/>
      <c r="D262" s="207"/>
      <c r="E262" s="207"/>
      <c r="F262" s="207"/>
      <c r="G262" s="207"/>
      <c r="H262" s="207"/>
    </row>
    <row r="263" spans="1:8">
      <c r="A263" s="77"/>
      <c r="B263" s="207"/>
      <c r="C263" s="207"/>
      <c r="D263" s="207"/>
      <c r="E263" s="207"/>
      <c r="F263" s="207"/>
      <c r="G263" s="207"/>
      <c r="H263" s="207"/>
    </row>
    <row r="264" spans="1:8">
      <c r="A264" s="77"/>
      <c r="B264" s="207"/>
      <c r="C264" s="207"/>
      <c r="D264" s="207"/>
      <c r="E264" s="207"/>
      <c r="F264" s="207"/>
      <c r="G264" s="207"/>
      <c r="H264" s="207"/>
    </row>
    <row r="265" spans="1:8">
      <c r="A265" s="77"/>
      <c r="B265" s="207"/>
      <c r="C265" s="207"/>
      <c r="D265" s="207"/>
      <c r="E265" s="207"/>
      <c r="F265" s="207"/>
      <c r="G265" s="207"/>
      <c r="H265" s="207"/>
    </row>
    <row r="266" spans="1:8">
      <c r="A266" s="77"/>
      <c r="B266" s="207"/>
      <c r="C266" s="207"/>
      <c r="D266" s="207"/>
      <c r="E266" s="207"/>
      <c r="F266" s="207"/>
      <c r="G266" s="207"/>
      <c r="H266" s="207"/>
    </row>
    <row r="267" spans="1:8">
      <c r="A267" s="77"/>
      <c r="B267" s="207"/>
      <c r="C267" s="207"/>
      <c r="D267" s="207"/>
      <c r="E267" s="207"/>
      <c r="F267" s="207"/>
      <c r="G267" s="207"/>
      <c r="H267" s="207"/>
    </row>
    <row r="268" spans="1:8">
      <c r="A268" s="77"/>
      <c r="B268" s="207"/>
      <c r="C268" s="207"/>
      <c r="D268" s="207"/>
      <c r="E268" s="207"/>
      <c r="F268" s="207"/>
      <c r="G268" s="207"/>
      <c r="H268" s="207"/>
    </row>
    <row r="269" spans="1:8">
      <c r="A269" s="77"/>
      <c r="B269" s="207"/>
      <c r="C269" s="207"/>
      <c r="D269" s="207"/>
      <c r="E269" s="207"/>
      <c r="F269" s="207"/>
      <c r="G269" s="207"/>
      <c r="H269" s="207"/>
    </row>
    <row r="270" spans="1:8">
      <c r="A270" s="77"/>
      <c r="B270" s="207"/>
      <c r="C270" s="207"/>
      <c r="D270" s="207"/>
      <c r="E270" s="207"/>
      <c r="F270" s="207"/>
      <c r="G270" s="207"/>
      <c r="H270" s="207"/>
    </row>
    <row r="271" spans="1:8">
      <c r="A271" s="77"/>
      <c r="B271" s="207"/>
      <c r="C271" s="207"/>
      <c r="D271" s="207"/>
      <c r="E271" s="207"/>
      <c r="F271" s="207"/>
      <c r="G271" s="207"/>
      <c r="H271" s="207"/>
    </row>
    <row r="272" spans="1:8">
      <c r="A272" s="77"/>
      <c r="B272" s="207"/>
      <c r="C272" s="207"/>
      <c r="D272" s="207"/>
      <c r="E272" s="207"/>
      <c r="F272" s="207"/>
      <c r="G272" s="207"/>
      <c r="H272" s="207"/>
    </row>
    <row r="273" spans="1:8">
      <c r="A273" s="77"/>
      <c r="B273" s="207"/>
      <c r="C273" s="207"/>
      <c r="D273" s="207"/>
      <c r="E273" s="207"/>
      <c r="F273" s="207"/>
      <c r="G273" s="207"/>
      <c r="H273" s="207"/>
    </row>
    <row r="274" spans="1:8">
      <c r="A274" s="77"/>
      <c r="B274" s="207"/>
      <c r="C274" s="207"/>
      <c r="D274" s="207"/>
      <c r="E274" s="207"/>
      <c r="F274" s="207"/>
      <c r="G274" s="207"/>
      <c r="H274" s="207"/>
    </row>
    <row r="275" spans="1:8">
      <c r="A275" s="77"/>
      <c r="B275" s="207"/>
      <c r="C275" s="207"/>
      <c r="D275" s="207"/>
      <c r="E275" s="207"/>
      <c r="F275" s="207"/>
      <c r="G275" s="207"/>
      <c r="H275" s="207"/>
    </row>
    <row r="276" spans="1:8">
      <c r="A276" s="77"/>
      <c r="B276" s="207"/>
      <c r="C276" s="207"/>
      <c r="D276" s="207"/>
      <c r="E276" s="207"/>
      <c r="F276" s="207"/>
      <c r="G276" s="207"/>
      <c r="H276" s="207"/>
    </row>
    <row r="277" spans="1:8">
      <c r="A277" s="77"/>
      <c r="B277" s="207"/>
      <c r="C277" s="207"/>
      <c r="D277" s="207"/>
      <c r="E277" s="207"/>
      <c r="F277" s="207"/>
      <c r="G277" s="207"/>
      <c r="H277" s="207"/>
    </row>
    <row r="278" spans="1:8">
      <c r="A278" s="77"/>
      <c r="B278" s="207"/>
      <c r="C278" s="207"/>
      <c r="D278" s="207"/>
      <c r="E278" s="207"/>
      <c r="F278" s="207"/>
      <c r="G278" s="207"/>
      <c r="H278" s="207"/>
    </row>
    <row r="279" spans="1:8">
      <c r="A279" s="77"/>
      <c r="B279" s="207"/>
      <c r="C279" s="207"/>
      <c r="D279" s="207"/>
      <c r="E279" s="207"/>
      <c r="F279" s="207"/>
      <c r="G279" s="207"/>
      <c r="H279" s="207"/>
    </row>
    <row r="280" spans="1:8">
      <c r="A280" s="77"/>
      <c r="B280" s="207"/>
      <c r="C280" s="207"/>
      <c r="D280" s="207"/>
      <c r="E280" s="207"/>
      <c r="F280" s="207"/>
      <c r="G280" s="207"/>
      <c r="H280" s="207"/>
    </row>
    <row r="281" spans="1:8">
      <c r="A281" s="77"/>
      <c r="B281" s="207"/>
      <c r="C281" s="207"/>
      <c r="D281" s="207"/>
      <c r="E281" s="207"/>
      <c r="F281" s="207"/>
      <c r="G281" s="207"/>
      <c r="H281" s="207"/>
    </row>
    <row r="282" spans="1:8">
      <c r="A282" s="77"/>
      <c r="B282" s="207"/>
      <c r="C282" s="207"/>
      <c r="D282" s="207"/>
      <c r="E282" s="207"/>
      <c r="F282" s="207"/>
      <c r="G282" s="207"/>
      <c r="H282" s="207"/>
    </row>
    <row r="283" spans="1:8">
      <c r="A283" s="77"/>
      <c r="B283" s="207"/>
      <c r="C283" s="207"/>
      <c r="D283" s="207"/>
      <c r="E283" s="207"/>
      <c r="F283" s="207"/>
      <c r="G283" s="207"/>
      <c r="H283" s="207"/>
    </row>
    <row r="284" spans="1:8">
      <c r="A284" s="77"/>
      <c r="B284" s="207"/>
      <c r="C284" s="207"/>
      <c r="D284" s="207"/>
      <c r="E284" s="207"/>
      <c r="F284" s="207"/>
      <c r="G284" s="207"/>
      <c r="H284" s="207"/>
    </row>
    <row r="285" spans="1:8">
      <c r="A285" s="77"/>
      <c r="B285" s="207"/>
      <c r="C285" s="207"/>
      <c r="D285" s="207"/>
      <c r="E285" s="207"/>
      <c r="F285" s="207"/>
      <c r="G285" s="207"/>
      <c r="H285" s="207"/>
    </row>
    <row r="286" spans="1:8">
      <c r="A286" s="77"/>
      <c r="B286" s="207"/>
      <c r="C286" s="207"/>
      <c r="D286" s="207"/>
      <c r="E286" s="207"/>
      <c r="F286" s="207"/>
      <c r="G286" s="207"/>
      <c r="H286" s="207"/>
    </row>
    <row r="287" spans="1:8">
      <c r="A287" s="77"/>
      <c r="B287" s="207"/>
      <c r="C287" s="207"/>
      <c r="D287" s="207"/>
      <c r="E287" s="207"/>
      <c r="F287" s="207"/>
      <c r="G287" s="207"/>
      <c r="H287" s="207"/>
    </row>
    <row r="288" spans="1:8">
      <c r="A288" s="77"/>
      <c r="B288" s="207"/>
      <c r="C288" s="207"/>
      <c r="D288" s="207"/>
      <c r="E288" s="207"/>
      <c r="F288" s="207"/>
      <c r="G288" s="207"/>
      <c r="H288" s="207"/>
    </row>
    <row r="289" spans="1:8">
      <c r="A289" s="77"/>
      <c r="B289" s="207"/>
      <c r="C289" s="207"/>
      <c r="D289" s="207"/>
      <c r="E289" s="207"/>
      <c r="F289" s="207"/>
      <c r="G289" s="207"/>
      <c r="H289" s="207"/>
    </row>
    <row r="290" spans="1:8">
      <c r="A290" s="77"/>
      <c r="B290" s="207"/>
      <c r="C290" s="207"/>
      <c r="D290" s="207"/>
      <c r="E290" s="207"/>
      <c r="F290" s="207"/>
      <c r="G290" s="207"/>
      <c r="H290" s="207"/>
    </row>
    <row r="291" spans="1:8">
      <c r="A291" s="77"/>
      <c r="B291" s="207"/>
      <c r="C291" s="207"/>
      <c r="D291" s="207"/>
      <c r="E291" s="207"/>
      <c r="F291" s="207"/>
      <c r="G291" s="207"/>
      <c r="H291" s="207"/>
    </row>
    <row r="292" spans="1:8">
      <c r="A292" s="77"/>
      <c r="B292" s="207"/>
      <c r="C292" s="207"/>
      <c r="D292" s="207"/>
      <c r="E292" s="207"/>
      <c r="F292" s="207"/>
      <c r="G292" s="207"/>
      <c r="H292" s="207"/>
    </row>
    <row r="293" spans="1:8">
      <c r="A293" s="77"/>
      <c r="B293" s="207"/>
      <c r="C293" s="207"/>
      <c r="D293" s="207"/>
      <c r="E293" s="207"/>
      <c r="F293" s="207"/>
      <c r="G293" s="207"/>
      <c r="H293" s="207"/>
    </row>
    <row r="294" spans="1:8">
      <c r="A294" s="77"/>
      <c r="B294" s="207"/>
      <c r="C294" s="207"/>
      <c r="D294" s="207"/>
      <c r="E294" s="207"/>
      <c r="F294" s="207"/>
      <c r="G294" s="207"/>
      <c r="H294" s="207"/>
    </row>
    <row r="295" spans="1:8">
      <c r="A295" s="77"/>
      <c r="B295" s="207"/>
      <c r="C295" s="207"/>
      <c r="D295" s="207"/>
      <c r="E295" s="207"/>
      <c r="F295" s="207"/>
      <c r="G295" s="207"/>
      <c r="H295" s="207"/>
    </row>
    <row r="296" spans="1:8">
      <c r="A296" s="77"/>
      <c r="B296" s="207"/>
      <c r="C296" s="207"/>
      <c r="D296" s="207"/>
      <c r="E296" s="207"/>
      <c r="F296" s="207"/>
      <c r="G296" s="207"/>
      <c r="H296" s="207"/>
    </row>
    <row r="297" spans="1:8">
      <c r="A297" s="77"/>
      <c r="B297" s="207"/>
      <c r="C297" s="207"/>
      <c r="D297" s="207"/>
      <c r="E297" s="207"/>
      <c r="F297" s="207"/>
      <c r="G297" s="207"/>
      <c r="H297" s="207"/>
    </row>
    <row r="298" spans="1:8">
      <c r="A298" s="77"/>
      <c r="B298" s="207"/>
      <c r="C298" s="207"/>
      <c r="D298" s="207"/>
      <c r="E298" s="207"/>
      <c r="F298" s="207"/>
      <c r="G298" s="207"/>
      <c r="H298" s="207"/>
    </row>
    <row r="299" spans="1:8">
      <c r="A299" s="77"/>
      <c r="B299" s="207"/>
      <c r="C299" s="207"/>
      <c r="D299" s="207"/>
      <c r="E299" s="207"/>
      <c r="F299" s="207"/>
      <c r="G299" s="207"/>
      <c r="H299" s="207"/>
    </row>
    <row r="300" spans="1:8">
      <c r="A300" s="77"/>
      <c r="B300" s="207"/>
      <c r="C300" s="207"/>
      <c r="D300" s="207"/>
      <c r="E300" s="207"/>
      <c r="F300" s="207"/>
      <c r="G300" s="207"/>
      <c r="H300" s="207"/>
    </row>
    <row r="301" spans="1:8">
      <c r="A301" s="77"/>
      <c r="B301" s="207"/>
      <c r="C301" s="207"/>
      <c r="D301" s="207"/>
      <c r="E301" s="207"/>
      <c r="F301" s="207"/>
      <c r="G301" s="207"/>
      <c r="H301" s="207"/>
    </row>
    <row r="302" spans="1:8">
      <c r="A302" s="77"/>
      <c r="B302" s="207"/>
      <c r="C302" s="207"/>
      <c r="D302" s="207"/>
      <c r="E302" s="207"/>
      <c r="F302" s="207"/>
      <c r="G302" s="207"/>
      <c r="H302" s="207"/>
    </row>
    <row r="303" spans="1:8">
      <c r="A303" s="77"/>
      <c r="B303" s="207"/>
      <c r="C303" s="207"/>
      <c r="D303" s="207"/>
      <c r="E303" s="207"/>
      <c r="F303" s="207"/>
      <c r="G303" s="207"/>
      <c r="H303" s="207"/>
    </row>
    <row r="304" spans="1:8">
      <c r="A304" s="77"/>
      <c r="B304" s="207"/>
      <c r="C304" s="207"/>
      <c r="D304" s="207"/>
      <c r="E304" s="207"/>
      <c r="F304" s="207"/>
      <c r="G304" s="207"/>
      <c r="H304" s="207"/>
    </row>
    <row r="305" spans="1:8">
      <c r="A305" s="77"/>
      <c r="B305" s="207"/>
      <c r="C305" s="207"/>
      <c r="D305" s="207"/>
      <c r="E305" s="207"/>
      <c r="F305" s="207"/>
      <c r="G305" s="207"/>
      <c r="H305" s="207"/>
    </row>
    <row r="306" spans="1:8">
      <c r="A306" s="77"/>
      <c r="B306" s="207"/>
      <c r="C306" s="207"/>
      <c r="D306" s="207"/>
      <c r="E306" s="207"/>
      <c r="F306" s="207"/>
      <c r="G306" s="207"/>
      <c r="H306" s="207"/>
    </row>
    <row r="307" spans="1:8">
      <c r="A307" s="77"/>
      <c r="B307" s="207"/>
      <c r="C307" s="207"/>
      <c r="D307" s="207"/>
      <c r="E307" s="207"/>
      <c r="F307" s="207"/>
      <c r="G307" s="207"/>
      <c r="H307" s="207"/>
    </row>
    <row r="308" spans="1:8">
      <c r="A308" s="77"/>
      <c r="B308" s="207"/>
      <c r="C308" s="207"/>
      <c r="D308" s="207"/>
      <c r="E308" s="207"/>
      <c r="F308" s="207"/>
      <c r="G308" s="207"/>
      <c r="H308" s="207"/>
    </row>
    <row r="309" spans="1:8">
      <c r="A309" s="77"/>
      <c r="B309" s="207"/>
      <c r="C309" s="207"/>
      <c r="D309" s="207"/>
      <c r="E309" s="207"/>
      <c r="F309" s="207"/>
      <c r="G309" s="207"/>
      <c r="H309" s="207"/>
    </row>
    <row r="310" spans="1:8">
      <c r="A310" s="77"/>
      <c r="B310" s="207"/>
      <c r="C310" s="207"/>
      <c r="D310" s="207"/>
      <c r="E310" s="207"/>
      <c r="F310" s="207"/>
      <c r="G310" s="207"/>
      <c r="H310" s="207"/>
    </row>
    <row r="311" spans="1:8">
      <c r="A311" s="77"/>
      <c r="B311" s="207"/>
      <c r="C311" s="207"/>
      <c r="D311" s="207"/>
      <c r="E311" s="207"/>
      <c r="F311" s="207"/>
      <c r="G311" s="207"/>
      <c r="H311" s="207"/>
    </row>
    <row r="312" spans="1:8">
      <c r="A312" s="77"/>
      <c r="B312" s="207"/>
      <c r="C312" s="207"/>
      <c r="D312" s="207"/>
      <c r="E312" s="207"/>
      <c r="F312" s="207"/>
      <c r="G312" s="207"/>
      <c r="H312" s="207"/>
    </row>
    <row r="313" spans="1:8">
      <c r="A313" s="77"/>
      <c r="B313" s="207"/>
      <c r="C313" s="207"/>
      <c r="D313" s="207"/>
      <c r="E313" s="207"/>
      <c r="F313" s="207"/>
      <c r="G313" s="207"/>
      <c r="H313" s="207"/>
    </row>
    <row r="314" spans="1:8">
      <c r="A314" s="77"/>
      <c r="B314" s="207"/>
      <c r="C314" s="207"/>
      <c r="D314" s="207"/>
      <c r="E314" s="207"/>
      <c r="F314" s="207"/>
      <c r="G314" s="207"/>
      <c r="H314" s="207"/>
    </row>
    <row r="315" spans="1:8">
      <c r="A315" s="77"/>
      <c r="B315" s="207"/>
      <c r="C315" s="207"/>
      <c r="D315" s="207"/>
      <c r="E315" s="207"/>
      <c r="F315" s="207"/>
      <c r="G315" s="207"/>
      <c r="H315" s="207"/>
    </row>
    <row r="316" spans="1:8">
      <c r="A316" s="77"/>
      <c r="B316" s="207"/>
      <c r="C316" s="207"/>
      <c r="D316" s="207"/>
      <c r="E316" s="207"/>
      <c r="F316" s="207"/>
      <c r="G316" s="207"/>
      <c r="H316" s="207"/>
    </row>
    <row r="317" spans="1:8">
      <c r="A317" s="77"/>
      <c r="B317" s="207"/>
      <c r="C317" s="207"/>
      <c r="D317" s="207"/>
      <c r="E317" s="207"/>
      <c r="F317" s="207"/>
      <c r="G317" s="207"/>
      <c r="H317" s="207"/>
    </row>
    <row r="318" spans="1:8">
      <c r="A318" s="77"/>
      <c r="B318" s="207"/>
      <c r="C318" s="207"/>
      <c r="D318" s="207"/>
      <c r="E318" s="207"/>
      <c r="F318" s="207"/>
      <c r="G318" s="207"/>
      <c r="H318" s="207"/>
    </row>
    <row r="319" spans="1:8">
      <c r="A319" s="77"/>
      <c r="B319" s="207"/>
      <c r="C319" s="207"/>
      <c r="D319" s="207"/>
      <c r="E319" s="207"/>
      <c r="F319" s="207"/>
      <c r="G319" s="207"/>
      <c r="H319" s="207"/>
    </row>
    <row r="320" spans="1:8">
      <c r="A320" s="77"/>
      <c r="B320" s="207"/>
      <c r="C320" s="207"/>
      <c r="D320" s="207"/>
      <c r="E320" s="207"/>
      <c r="F320" s="207"/>
      <c r="G320" s="207"/>
      <c r="H320" s="207"/>
    </row>
    <row r="321" spans="1:8">
      <c r="A321" s="77"/>
      <c r="B321" s="207"/>
      <c r="C321" s="207"/>
      <c r="D321" s="207"/>
      <c r="E321" s="207"/>
      <c r="F321" s="207"/>
      <c r="G321" s="207"/>
      <c r="H321" s="207"/>
    </row>
    <row r="322" spans="1:8">
      <c r="A322" s="77"/>
      <c r="B322" s="207"/>
      <c r="C322" s="207"/>
      <c r="D322" s="207"/>
      <c r="E322" s="207"/>
      <c r="F322" s="207"/>
      <c r="G322" s="207"/>
      <c r="H322" s="207"/>
    </row>
    <row r="323" spans="1:8">
      <c r="A323" s="77"/>
      <c r="B323" s="207"/>
      <c r="C323" s="207"/>
      <c r="D323" s="207"/>
      <c r="E323" s="207"/>
      <c r="F323" s="207"/>
      <c r="G323" s="207"/>
      <c r="H323" s="207"/>
    </row>
    <row r="324" spans="1:8">
      <c r="A324" s="77"/>
      <c r="B324" s="207"/>
      <c r="C324" s="207"/>
      <c r="D324" s="207"/>
      <c r="E324" s="207"/>
      <c r="F324" s="207"/>
      <c r="G324" s="207"/>
      <c r="H324" s="207"/>
    </row>
    <row r="325" spans="1:8">
      <c r="A325" s="77"/>
      <c r="B325" s="207"/>
      <c r="C325" s="207"/>
      <c r="D325" s="207"/>
      <c r="E325" s="207"/>
      <c r="F325" s="207"/>
      <c r="G325" s="207"/>
      <c r="H325" s="207"/>
    </row>
    <row r="326" spans="1:8">
      <c r="A326" s="77"/>
      <c r="B326" s="207"/>
      <c r="C326" s="207"/>
      <c r="D326" s="207"/>
      <c r="E326" s="207"/>
      <c r="F326" s="207"/>
      <c r="G326" s="207"/>
      <c r="H326" s="207"/>
    </row>
    <row r="327" spans="1:8">
      <c r="A327" s="77"/>
      <c r="B327" s="207"/>
      <c r="C327" s="207"/>
      <c r="D327" s="207"/>
      <c r="E327" s="207"/>
      <c r="F327" s="207"/>
      <c r="G327" s="207"/>
      <c r="H327" s="207"/>
    </row>
    <row r="328" spans="1:8">
      <c r="A328" s="77"/>
      <c r="B328" s="207"/>
      <c r="C328" s="207"/>
      <c r="D328" s="207"/>
      <c r="E328" s="207"/>
      <c r="F328" s="207"/>
      <c r="G328" s="207"/>
      <c r="H328" s="207"/>
    </row>
    <row r="329" spans="1:8">
      <c r="A329" s="77"/>
      <c r="B329" s="207"/>
      <c r="C329" s="207"/>
      <c r="D329" s="207"/>
      <c r="E329" s="207"/>
      <c r="F329" s="207"/>
      <c r="G329" s="207"/>
      <c r="H329" s="207"/>
    </row>
    <row r="330" spans="1:8">
      <c r="A330" s="77"/>
      <c r="B330" s="207"/>
      <c r="C330" s="207"/>
      <c r="D330" s="207"/>
      <c r="E330" s="207"/>
      <c r="F330" s="207"/>
      <c r="G330" s="207"/>
      <c r="H330" s="207"/>
    </row>
    <row r="331" spans="1:8">
      <c r="A331" s="77"/>
      <c r="B331" s="207"/>
      <c r="C331" s="207"/>
      <c r="D331" s="207"/>
      <c r="E331" s="207"/>
      <c r="F331" s="207"/>
      <c r="G331" s="207"/>
      <c r="H331" s="207"/>
    </row>
    <row r="332" spans="1:8">
      <c r="A332" s="77"/>
      <c r="B332" s="207"/>
      <c r="C332" s="207"/>
      <c r="D332" s="207"/>
      <c r="E332" s="207"/>
      <c r="F332" s="207"/>
      <c r="G332" s="207"/>
      <c r="H332" s="207"/>
    </row>
    <row r="333" spans="1:8">
      <c r="A333" s="77"/>
      <c r="B333" s="207"/>
      <c r="C333" s="207"/>
      <c r="D333" s="207"/>
      <c r="E333" s="207"/>
      <c r="F333" s="207"/>
      <c r="G333" s="207"/>
      <c r="H333" s="207"/>
    </row>
    <row r="334" spans="1:8">
      <c r="A334" s="77"/>
      <c r="B334" s="207"/>
      <c r="C334" s="207"/>
      <c r="D334" s="207"/>
      <c r="E334" s="207"/>
      <c r="F334" s="207"/>
      <c r="G334" s="207"/>
      <c r="H334" s="207"/>
    </row>
    <row r="335" spans="1:8">
      <c r="A335" s="77"/>
      <c r="B335" s="207"/>
      <c r="C335" s="207"/>
      <c r="D335" s="207"/>
      <c r="E335" s="207"/>
      <c r="F335" s="207"/>
      <c r="G335" s="207"/>
      <c r="H335" s="207"/>
    </row>
    <row r="336" spans="1:8">
      <c r="A336" s="77"/>
      <c r="B336" s="207"/>
      <c r="C336" s="207"/>
      <c r="D336" s="207"/>
      <c r="E336" s="207"/>
      <c r="F336" s="207"/>
      <c r="G336" s="207"/>
      <c r="H336" s="207"/>
    </row>
    <row r="337" spans="1:8">
      <c r="A337" s="77"/>
      <c r="B337" s="207"/>
      <c r="C337" s="207"/>
      <c r="D337" s="207"/>
      <c r="E337" s="207"/>
      <c r="F337" s="207"/>
      <c r="G337" s="207"/>
      <c r="H337" s="207"/>
    </row>
    <row r="338" spans="1:8">
      <c r="A338" s="77"/>
      <c r="B338" s="207"/>
      <c r="C338" s="207"/>
      <c r="D338" s="207"/>
      <c r="E338" s="207"/>
      <c r="F338" s="207"/>
      <c r="G338" s="207"/>
      <c r="H338" s="207"/>
    </row>
    <row r="339" spans="1:8">
      <c r="A339" s="77"/>
      <c r="B339" s="207"/>
      <c r="C339" s="207"/>
      <c r="D339" s="207"/>
      <c r="E339" s="207"/>
      <c r="F339" s="207"/>
      <c r="G339" s="207"/>
      <c r="H339" s="207"/>
    </row>
    <row r="340" spans="1:8">
      <c r="A340" s="77"/>
      <c r="B340" s="207"/>
      <c r="C340" s="207"/>
      <c r="D340" s="207"/>
      <c r="E340" s="207"/>
      <c r="F340" s="207"/>
      <c r="G340" s="207"/>
      <c r="H340" s="207"/>
    </row>
    <row r="341" spans="1:8">
      <c r="A341" s="77"/>
      <c r="B341" s="207"/>
      <c r="C341" s="207"/>
      <c r="D341" s="207"/>
      <c r="E341" s="207"/>
      <c r="F341" s="207"/>
      <c r="G341" s="207"/>
      <c r="H341" s="207"/>
    </row>
    <row r="342" spans="1:8">
      <c r="A342" s="77"/>
      <c r="B342" s="207"/>
      <c r="C342" s="207"/>
      <c r="D342" s="207"/>
      <c r="E342" s="207"/>
      <c r="F342" s="207"/>
      <c r="G342" s="207"/>
      <c r="H342" s="207"/>
    </row>
    <row r="343" spans="1:8">
      <c r="A343" s="77"/>
      <c r="B343" s="207"/>
      <c r="C343" s="207"/>
      <c r="D343" s="207"/>
      <c r="E343" s="207"/>
      <c r="F343" s="207"/>
      <c r="G343" s="207"/>
      <c r="H343" s="207"/>
    </row>
    <row r="344" spans="1:8">
      <c r="A344" s="77"/>
      <c r="B344" s="207"/>
      <c r="C344" s="207"/>
      <c r="D344" s="207"/>
      <c r="E344" s="207"/>
      <c r="F344" s="207"/>
      <c r="G344" s="207"/>
      <c r="H344" s="207"/>
    </row>
    <row r="345" spans="1:8">
      <c r="A345" s="77"/>
      <c r="B345" s="207"/>
      <c r="C345" s="207"/>
      <c r="D345" s="207"/>
      <c r="E345" s="207"/>
      <c r="F345" s="207"/>
      <c r="G345" s="207"/>
      <c r="H345" s="207"/>
    </row>
    <row r="346" spans="1:8">
      <c r="A346" s="77"/>
      <c r="B346" s="207"/>
      <c r="C346" s="207"/>
      <c r="D346" s="207"/>
      <c r="E346" s="207"/>
      <c r="F346" s="207"/>
      <c r="G346" s="207"/>
      <c r="H346" s="207"/>
    </row>
    <row r="347" spans="1:8">
      <c r="A347" s="77"/>
      <c r="B347" s="207"/>
      <c r="C347" s="207"/>
      <c r="D347" s="207"/>
      <c r="E347" s="207"/>
      <c r="F347" s="207"/>
      <c r="G347" s="207"/>
      <c r="H347" s="207"/>
    </row>
    <row r="348" spans="1:8">
      <c r="A348" s="77"/>
      <c r="B348" s="207"/>
      <c r="C348" s="207"/>
      <c r="D348" s="207"/>
      <c r="E348" s="207"/>
      <c r="F348" s="207"/>
      <c r="G348" s="207"/>
      <c r="H348" s="207"/>
    </row>
    <row r="349" spans="1:8">
      <c r="A349" s="77"/>
      <c r="B349" s="207"/>
      <c r="C349" s="207"/>
      <c r="D349" s="207"/>
      <c r="E349" s="207"/>
      <c r="F349" s="207"/>
      <c r="G349" s="207"/>
      <c r="H349" s="207"/>
    </row>
    <row r="350" spans="1:8">
      <c r="A350" s="77"/>
      <c r="B350" s="207"/>
      <c r="C350" s="207"/>
      <c r="D350" s="207"/>
      <c r="E350" s="207"/>
      <c r="F350" s="207"/>
      <c r="G350" s="207"/>
      <c r="H350" s="207"/>
    </row>
    <row r="351" spans="1:8">
      <c r="A351" s="77"/>
      <c r="B351" s="207"/>
      <c r="C351" s="207"/>
      <c r="D351" s="207"/>
      <c r="E351" s="207"/>
      <c r="F351" s="207"/>
      <c r="G351" s="207"/>
      <c r="H351" s="207"/>
    </row>
    <row r="352" spans="1:8">
      <c r="A352" s="77"/>
      <c r="B352" s="207"/>
      <c r="C352" s="207"/>
      <c r="D352" s="207"/>
      <c r="E352" s="207"/>
      <c r="F352" s="207"/>
      <c r="G352" s="207"/>
      <c r="H352" s="207"/>
    </row>
    <row r="353" spans="1:8">
      <c r="A353" s="77"/>
      <c r="B353" s="207"/>
      <c r="C353" s="207"/>
      <c r="D353" s="207"/>
      <c r="E353" s="207"/>
      <c r="F353" s="207"/>
      <c r="G353" s="207"/>
      <c r="H353" s="207"/>
    </row>
    <row r="354" spans="1:8">
      <c r="A354" s="77"/>
      <c r="B354" s="207"/>
      <c r="C354" s="207"/>
      <c r="D354" s="207"/>
      <c r="E354" s="207"/>
      <c r="F354" s="207"/>
      <c r="G354" s="207"/>
      <c r="H354" s="207"/>
    </row>
    <row r="355" spans="1:8">
      <c r="A355" s="77"/>
      <c r="B355" s="207"/>
      <c r="C355" s="207"/>
      <c r="D355" s="207"/>
      <c r="E355" s="207"/>
      <c r="F355" s="207"/>
      <c r="G355" s="207"/>
      <c r="H355" s="207"/>
    </row>
    <row r="356" spans="1:8">
      <c r="A356" s="77"/>
      <c r="B356" s="207"/>
      <c r="C356" s="207"/>
      <c r="D356" s="207"/>
      <c r="E356" s="207"/>
      <c r="F356" s="207"/>
      <c r="G356" s="207"/>
      <c r="H356" s="207"/>
    </row>
    <row r="357" spans="1:8">
      <c r="A357" s="77"/>
      <c r="B357" s="207"/>
      <c r="C357" s="207"/>
      <c r="D357" s="207"/>
      <c r="E357" s="207"/>
      <c r="F357" s="207"/>
      <c r="G357" s="207"/>
      <c r="H357" s="207"/>
    </row>
    <row r="358" spans="1:8">
      <c r="A358" s="77"/>
      <c r="B358" s="207"/>
      <c r="C358" s="207"/>
      <c r="D358" s="207"/>
      <c r="E358" s="207"/>
      <c r="F358" s="207"/>
      <c r="G358" s="207"/>
      <c r="H358" s="207"/>
    </row>
    <row r="359" spans="1:8">
      <c r="A359" s="77"/>
      <c r="B359" s="207"/>
      <c r="C359" s="207"/>
      <c r="D359" s="207"/>
      <c r="E359" s="207"/>
      <c r="F359" s="207"/>
      <c r="G359" s="207"/>
      <c r="H359" s="207"/>
    </row>
    <row r="360" spans="1:8">
      <c r="A360" s="77"/>
      <c r="B360" s="207"/>
      <c r="C360" s="207"/>
      <c r="D360" s="207"/>
      <c r="E360" s="207"/>
      <c r="F360" s="207"/>
      <c r="G360" s="207"/>
      <c r="H360" s="207"/>
    </row>
    <row r="361" spans="1:8">
      <c r="A361" s="77"/>
      <c r="B361" s="207"/>
      <c r="C361" s="207"/>
      <c r="D361" s="207"/>
      <c r="E361" s="207"/>
      <c r="F361" s="207"/>
      <c r="G361" s="207"/>
      <c r="H361" s="207"/>
    </row>
    <row r="362" spans="1:8">
      <c r="A362" s="77"/>
      <c r="B362" s="207"/>
      <c r="C362" s="207"/>
      <c r="D362" s="207"/>
      <c r="E362" s="207"/>
      <c r="F362" s="207"/>
      <c r="G362" s="207"/>
      <c r="H362" s="207"/>
    </row>
    <row r="363" spans="1:8">
      <c r="A363" s="77"/>
      <c r="B363" s="207"/>
      <c r="C363" s="207"/>
      <c r="D363" s="207"/>
      <c r="E363" s="207"/>
      <c r="F363" s="207"/>
      <c r="G363" s="207"/>
      <c r="H363" s="207"/>
    </row>
    <row r="364" spans="1:8">
      <c r="A364" s="77"/>
      <c r="B364" s="207"/>
      <c r="C364" s="207"/>
      <c r="D364" s="207"/>
      <c r="E364" s="207"/>
      <c r="F364" s="207"/>
      <c r="G364" s="207"/>
      <c r="H364" s="207"/>
    </row>
    <row r="365" spans="1:8">
      <c r="A365" s="77"/>
      <c r="B365" s="207"/>
      <c r="C365" s="207"/>
      <c r="D365" s="207"/>
      <c r="E365" s="207"/>
      <c r="F365" s="207"/>
      <c r="G365" s="207"/>
      <c r="H365" s="207"/>
    </row>
    <row r="366" spans="1:8">
      <c r="A366" s="77"/>
      <c r="B366" s="207"/>
      <c r="C366" s="207"/>
      <c r="D366" s="207"/>
      <c r="E366" s="207"/>
      <c r="F366" s="207"/>
      <c r="G366" s="207"/>
      <c r="H366" s="207"/>
    </row>
    <row r="367" spans="1:8">
      <c r="A367" s="77"/>
      <c r="B367" s="207"/>
      <c r="C367" s="207"/>
      <c r="D367" s="207"/>
      <c r="E367" s="207"/>
      <c r="F367" s="207"/>
      <c r="G367" s="207"/>
      <c r="H367" s="207"/>
    </row>
    <row r="368" spans="1:8">
      <c r="A368" s="77"/>
      <c r="B368" s="207"/>
      <c r="C368" s="207"/>
      <c r="D368" s="207"/>
      <c r="E368" s="207"/>
      <c r="F368" s="207"/>
      <c r="G368" s="207"/>
      <c r="H368" s="207"/>
    </row>
    <row r="369" spans="1:8">
      <c r="A369" s="77"/>
      <c r="B369" s="207"/>
      <c r="C369" s="207"/>
      <c r="D369" s="207"/>
      <c r="E369" s="207"/>
      <c r="F369" s="207"/>
      <c r="G369" s="207"/>
      <c r="H369" s="207"/>
    </row>
    <row r="370" spans="1:8">
      <c r="A370" s="77"/>
      <c r="B370" s="207"/>
      <c r="C370" s="207"/>
      <c r="D370" s="207"/>
      <c r="E370" s="207"/>
      <c r="F370" s="207"/>
      <c r="G370" s="207"/>
      <c r="H370" s="207"/>
    </row>
    <row r="371" spans="1:8">
      <c r="A371" s="77"/>
      <c r="B371" s="207"/>
      <c r="C371" s="207"/>
      <c r="D371" s="207"/>
      <c r="E371" s="207"/>
      <c r="F371" s="207"/>
      <c r="G371" s="207"/>
      <c r="H371" s="207"/>
    </row>
    <row r="372" spans="1:8">
      <c r="A372" s="77"/>
      <c r="B372" s="207"/>
      <c r="C372" s="207"/>
      <c r="D372" s="207"/>
      <c r="E372" s="207"/>
      <c r="F372" s="207"/>
      <c r="G372" s="207"/>
      <c r="H372" s="207"/>
    </row>
    <row r="373" spans="1:8">
      <c r="A373" s="77"/>
      <c r="B373" s="207"/>
      <c r="C373" s="207"/>
      <c r="D373" s="207"/>
      <c r="E373" s="207"/>
      <c r="F373" s="207"/>
      <c r="G373" s="207"/>
      <c r="H373" s="207"/>
    </row>
    <row r="374" spans="1:8">
      <c r="A374" s="77"/>
      <c r="B374" s="207"/>
      <c r="C374" s="207"/>
      <c r="D374" s="207"/>
      <c r="E374" s="207"/>
      <c r="F374" s="207"/>
      <c r="G374" s="207"/>
      <c r="H374" s="207"/>
    </row>
    <row r="375" spans="1:8">
      <c r="A375" s="77"/>
      <c r="B375" s="207"/>
      <c r="C375" s="207"/>
      <c r="D375" s="207"/>
      <c r="E375" s="207"/>
      <c r="F375" s="207"/>
      <c r="G375" s="207"/>
      <c r="H375" s="207"/>
    </row>
    <row r="376" spans="1:8">
      <c r="A376" s="77"/>
      <c r="B376" s="207"/>
      <c r="C376" s="207"/>
      <c r="D376" s="207"/>
      <c r="E376" s="207"/>
      <c r="F376" s="207"/>
      <c r="G376" s="207"/>
      <c r="H376" s="207"/>
    </row>
    <row r="377" spans="1:8">
      <c r="A377" s="77"/>
      <c r="B377" s="207"/>
      <c r="C377" s="207"/>
      <c r="D377" s="207"/>
      <c r="E377" s="207"/>
      <c r="F377" s="207"/>
      <c r="G377" s="207"/>
      <c r="H377" s="207"/>
    </row>
    <row r="378" spans="1:8">
      <c r="A378" s="77"/>
      <c r="B378" s="207"/>
      <c r="C378" s="207"/>
      <c r="D378" s="207"/>
      <c r="E378" s="207"/>
      <c r="F378" s="207"/>
      <c r="G378" s="207"/>
      <c r="H378" s="207"/>
    </row>
    <row r="379" spans="1:8">
      <c r="A379" s="77"/>
      <c r="B379" s="207"/>
      <c r="C379" s="207"/>
      <c r="D379" s="207"/>
      <c r="E379" s="207"/>
      <c r="F379" s="207"/>
      <c r="G379" s="207"/>
      <c r="H379" s="207"/>
    </row>
    <row r="380" spans="1:8">
      <c r="A380" s="77"/>
      <c r="B380" s="207"/>
      <c r="C380" s="207"/>
      <c r="D380" s="207"/>
      <c r="E380" s="207"/>
      <c r="F380" s="207"/>
      <c r="G380" s="207"/>
      <c r="H380" s="207"/>
    </row>
    <row r="381" spans="1:8">
      <c r="A381" s="77"/>
      <c r="B381" s="207"/>
      <c r="C381" s="207"/>
      <c r="D381" s="207"/>
      <c r="E381" s="207"/>
      <c r="F381" s="207"/>
      <c r="G381" s="207"/>
      <c r="H381" s="207"/>
    </row>
    <row r="382" spans="1:8">
      <c r="A382" s="77"/>
      <c r="B382" s="207"/>
      <c r="C382" s="207"/>
      <c r="D382" s="207"/>
      <c r="E382" s="207"/>
      <c r="F382" s="207"/>
      <c r="G382" s="207"/>
      <c r="H382" s="207"/>
    </row>
    <row r="383" spans="1:8">
      <c r="A383" s="77"/>
      <c r="B383" s="207"/>
      <c r="C383" s="207"/>
      <c r="D383" s="207"/>
      <c r="E383" s="207"/>
      <c r="F383" s="207"/>
      <c r="G383" s="207"/>
      <c r="H383" s="207"/>
    </row>
    <row r="384" spans="1:8">
      <c r="A384" s="77"/>
      <c r="B384" s="207"/>
      <c r="C384" s="207"/>
      <c r="D384" s="207"/>
      <c r="E384" s="207"/>
      <c r="F384" s="207"/>
      <c r="G384" s="207"/>
      <c r="H384" s="207"/>
    </row>
    <row r="385" spans="1:8">
      <c r="A385" s="77"/>
      <c r="B385" s="207"/>
      <c r="C385" s="207"/>
      <c r="D385" s="207"/>
      <c r="E385" s="207"/>
      <c r="F385" s="207"/>
      <c r="G385" s="207"/>
      <c r="H385" s="207"/>
    </row>
    <row r="386" spans="1:8">
      <c r="A386" s="77"/>
      <c r="B386" s="207"/>
      <c r="C386" s="207"/>
      <c r="D386" s="207"/>
      <c r="E386" s="207"/>
      <c r="F386" s="207"/>
      <c r="G386" s="207"/>
      <c r="H386" s="207"/>
    </row>
    <row r="387" spans="1:8">
      <c r="A387" s="77"/>
      <c r="B387" s="207"/>
      <c r="C387" s="207"/>
      <c r="D387" s="207"/>
      <c r="E387" s="207"/>
      <c r="F387" s="207"/>
      <c r="G387" s="207"/>
      <c r="H387" s="207"/>
    </row>
    <row r="388" spans="1:8">
      <c r="A388" s="77"/>
      <c r="B388" s="207"/>
      <c r="C388" s="207"/>
      <c r="D388" s="207"/>
      <c r="E388" s="207"/>
      <c r="F388" s="207"/>
      <c r="G388" s="207"/>
      <c r="H388" s="207"/>
    </row>
    <row r="389" spans="1:8">
      <c r="A389" s="77"/>
      <c r="B389" s="207"/>
      <c r="C389" s="207"/>
      <c r="D389" s="207"/>
      <c r="E389" s="207"/>
      <c r="F389" s="207"/>
      <c r="G389" s="207"/>
      <c r="H389" s="207"/>
    </row>
    <row r="390" spans="1:8">
      <c r="A390" s="77"/>
      <c r="B390" s="207"/>
      <c r="C390" s="207"/>
      <c r="D390" s="207"/>
      <c r="E390" s="207"/>
      <c r="F390" s="207"/>
      <c r="G390" s="207"/>
      <c r="H390" s="207"/>
    </row>
    <row r="391" spans="1:8">
      <c r="A391" s="77"/>
      <c r="B391" s="207"/>
      <c r="C391" s="207"/>
      <c r="D391" s="207"/>
      <c r="E391" s="207"/>
      <c r="F391" s="207"/>
      <c r="G391" s="207"/>
      <c r="H391" s="207"/>
    </row>
    <row r="392" spans="1:8">
      <c r="A392" s="77"/>
      <c r="B392" s="207"/>
      <c r="C392" s="207"/>
      <c r="D392" s="207"/>
      <c r="E392" s="207"/>
      <c r="F392" s="207"/>
      <c r="G392" s="207"/>
      <c r="H392" s="207"/>
    </row>
    <row r="393" spans="1:8">
      <c r="A393" s="77"/>
      <c r="B393" s="207"/>
      <c r="C393" s="207"/>
      <c r="D393" s="207"/>
      <c r="E393" s="207"/>
      <c r="F393" s="207"/>
      <c r="G393" s="207"/>
      <c r="H393" s="207"/>
    </row>
    <row r="394" spans="1:8">
      <c r="A394" s="77"/>
      <c r="B394" s="207"/>
      <c r="C394" s="207"/>
      <c r="D394" s="207"/>
      <c r="E394" s="207"/>
      <c r="F394" s="207"/>
      <c r="G394" s="207"/>
      <c r="H394" s="207"/>
    </row>
  </sheetData>
  <mergeCells count="9">
    <mergeCell ref="A71:H71"/>
    <mergeCell ref="A65:H65"/>
    <mergeCell ref="A62:H62"/>
    <mergeCell ref="A64:H64"/>
    <mergeCell ref="A2:A3"/>
    <mergeCell ref="B2:D2"/>
    <mergeCell ref="E2:E3"/>
    <mergeCell ref="G2:H2"/>
    <mergeCell ref="A63:H63"/>
  </mergeCells>
  <phoneticPr fontId="16" type="noConversion"/>
  <conditionalFormatting sqref="E15:E33 E5:E13">
    <cfRule type="cellIs" dxfId="15" priority="1" operator="notBetween">
      <formula>-100</formula>
      <formula>300</formula>
    </cfRule>
  </conditionalFormatting>
  <pageMargins left="0.82677165354330717" right="0.39370078740157483" top="1.1811023622047245" bottom="1.1811023622047245" header="0.31496062992125984" footer="0.35433070866141736"/>
  <pageSetup paperSize="9" scale="83" orientation="portrait" r:id="rId1"/>
  <headerFooter alignWithMargins="0">
    <oddFooter>&amp;R&amp;G</oddFooter>
  </headerFooter>
  <customProperties>
    <customPr name="SheetOptions" r:id="rId2"/>
  </customProperties>
  <legacyDrawingHF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FF0000"/>
    <pageSetUpPr fitToPage="1"/>
  </sheetPr>
  <dimension ref="A1:BF277"/>
  <sheetViews>
    <sheetView zoomScaleNormal="100" zoomScaleSheetLayoutView="100" workbookViewId="0">
      <selection activeCell="I28" sqref="I28"/>
    </sheetView>
  </sheetViews>
  <sheetFormatPr defaultColWidth="9.28515625" defaultRowHeight="12.75" outlineLevelRow="1" outlineLevelCol="1"/>
  <cols>
    <col min="1" max="1" width="39.7109375" style="46" customWidth="1"/>
    <col min="2" max="2" width="7.7109375" style="54" customWidth="1"/>
    <col min="3" max="3" width="9.28515625" style="55" customWidth="1"/>
    <col min="4" max="5" width="7.7109375" style="55" customWidth="1"/>
    <col min="6" max="6" width="1.7109375" style="55" customWidth="1"/>
    <col min="7" max="7" width="9.28515625" style="197" customWidth="1"/>
    <col min="8" max="8" width="7.7109375" style="55" customWidth="1"/>
    <col min="9" max="9" width="10.28515625" style="55" customWidth="1"/>
    <col min="10" max="10" width="10" style="327" customWidth="1"/>
    <col min="11" max="11" width="16" style="239" customWidth="1"/>
    <col min="12" max="12" width="4.28515625" style="239" customWidth="1"/>
    <col min="13" max="13" width="17" style="20" customWidth="1" outlineLevel="1"/>
    <col min="14" max="14" width="9.42578125" style="177" customWidth="1"/>
    <col min="15" max="15" width="9.42578125" style="21" customWidth="1"/>
    <col min="16" max="17" width="9.42578125" style="21" customWidth="1" outlineLevel="1"/>
    <col min="18" max="19" width="9.42578125" style="21" customWidth="1"/>
    <col min="20" max="20" width="2.28515625" style="21" customWidth="1"/>
    <col min="21" max="23" width="9.42578125" style="21" customWidth="1" outlineLevel="1"/>
    <col min="24" max="24" width="9.42578125" style="21" customWidth="1"/>
    <col min="25" max="25" width="3.7109375" style="21" customWidth="1"/>
    <col min="26" max="27" width="9.42578125" style="21" customWidth="1" outlineLevel="1"/>
    <col min="28" max="29" width="9.42578125" style="21" customWidth="1"/>
    <col min="30" max="30" width="2.28515625" style="21" customWidth="1"/>
    <col min="31" max="34" width="9.42578125" style="21" customWidth="1"/>
    <col min="35" max="35" width="3.7109375" style="21" customWidth="1"/>
    <col min="36" max="36" width="9.42578125" style="21" customWidth="1" outlineLevel="1"/>
    <col min="37" max="39" width="9.42578125" style="21" customWidth="1"/>
    <col min="40" max="40" width="3.28515625" style="21" customWidth="1"/>
    <col min="41" max="42" width="9.42578125" style="21" customWidth="1" outlineLevel="1"/>
    <col min="43" max="44" width="9.42578125" style="21" customWidth="1"/>
    <col min="45" max="45" width="3.28515625" style="21" customWidth="1"/>
    <col min="46" max="47" width="9.42578125" style="21" customWidth="1" outlineLevel="1"/>
    <col min="48" max="49" width="9.42578125" style="21" customWidth="1"/>
    <col min="50" max="50" width="3.28515625" style="21" customWidth="1" outlineLevel="1"/>
    <col min="51" max="54" width="9.42578125" style="21" customWidth="1" outlineLevel="1"/>
    <col min="55" max="16384" width="9.28515625" style="232"/>
  </cols>
  <sheetData>
    <row r="1" spans="1:58" ht="21" customHeight="1">
      <c r="A1" s="341" t="s">
        <v>241</v>
      </c>
      <c r="B1" s="342"/>
      <c r="C1" s="320"/>
      <c r="D1" s="378"/>
      <c r="E1" s="320"/>
      <c r="F1" s="320"/>
      <c r="G1" s="320"/>
      <c r="H1" s="320"/>
      <c r="I1" s="320"/>
      <c r="J1" s="320"/>
      <c r="K1" s="225" t="s">
        <v>249</v>
      </c>
      <c r="L1" s="225"/>
      <c r="M1" s="225"/>
      <c r="N1" s="390" t="s">
        <v>72</v>
      </c>
      <c r="O1" s="22" t="s">
        <v>227</v>
      </c>
      <c r="P1" s="14" t="s">
        <v>44</v>
      </c>
      <c r="Q1" s="14" t="s">
        <v>44</v>
      </c>
      <c r="R1" s="14" t="s">
        <v>44</v>
      </c>
      <c r="S1" s="14" t="s">
        <v>44</v>
      </c>
      <c r="T1" s="14"/>
      <c r="U1" s="15"/>
      <c r="V1" s="15"/>
      <c r="W1" s="15"/>
      <c r="X1" s="15"/>
      <c r="Y1" s="22"/>
      <c r="Z1" s="14" t="s">
        <v>44</v>
      </c>
      <c r="AA1" s="14" t="s">
        <v>44</v>
      </c>
      <c r="AB1" s="14" t="s">
        <v>44</v>
      </c>
      <c r="AC1" s="14" t="s">
        <v>44</v>
      </c>
      <c r="AD1" s="14"/>
      <c r="AE1" s="15"/>
      <c r="AF1" s="15"/>
      <c r="AG1" s="15"/>
      <c r="AH1" s="15"/>
      <c r="AI1" s="22"/>
      <c r="AJ1" s="14" t="s">
        <v>44</v>
      </c>
      <c r="AK1" s="14" t="s">
        <v>44</v>
      </c>
      <c r="AL1" s="14" t="s">
        <v>44</v>
      </c>
      <c r="AM1" s="14" t="s">
        <v>44</v>
      </c>
      <c r="AN1" s="14"/>
      <c r="AO1" s="15"/>
      <c r="AP1" s="15"/>
      <c r="AQ1" s="15"/>
      <c r="AR1" s="15"/>
      <c r="AS1" s="15"/>
      <c r="AT1" s="14" t="s">
        <v>44</v>
      </c>
      <c r="AU1" s="14" t="s">
        <v>44</v>
      </c>
      <c r="AV1" s="14" t="s">
        <v>44</v>
      </c>
      <c r="AW1" s="14" t="s">
        <v>44</v>
      </c>
      <c r="AX1" s="14"/>
      <c r="AY1" s="15"/>
      <c r="AZ1" s="15"/>
      <c r="BA1" s="15"/>
      <c r="BB1" s="15"/>
    </row>
    <row r="2" spans="1:58" ht="12.75" customHeight="1">
      <c r="A2" s="575" t="s">
        <v>179</v>
      </c>
      <c r="B2" s="579" t="s">
        <v>21</v>
      </c>
      <c r="C2" s="579"/>
      <c r="D2" s="579"/>
      <c r="E2" s="577" t="s">
        <v>49</v>
      </c>
      <c r="F2" s="214"/>
      <c r="G2" s="579" t="s">
        <v>21</v>
      </c>
      <c r="H2" s="579"/>
      <c r="I2" s="259"/>
      <c r="J2" s="321"/>
      <c r="K2" s="231"/>
      <c r="L2" s="231"/>
      <c r="M2" s="220"/>
      <c r="N2" s="226"/>
      <c r="O2" s="222"/>
      <c r="P2" s="314" t="s">
        <v>47</v>
      </c>
      <c r="Q2" s="314" t="s">
        <v>43</v>
      </c>
      <c r="R2" s="314" t="s">
        <v>46</v>
      </c>
      <c r="S2" s="314" t="s">
        <v>45</v>
      </c>
      <c r="T2" s="220"/>
      <c r="U2" s="314" t="s">
        <v>23</v>
      </c>
      <c r="V2" s="314" t="s">
        <v>17</v>
      </c>
      <c r="W2" s="314" t="s">
        <v>20</v>
      </c>
      <c r="X2" s="314" t="s">
        <v>21</v>
      </c>
      <c r="Y2" s="222"/>
      <c r="Z2" s="314" t="s">
        <v>47</v>
      </c>
      <c r="AA2" s="314" t="s">
        <v>43</v>
      </c>
      <c r="AB2" s="314" t="s">
        <v>46</v>
      </c>
      <c r="AC2" s="314" t="s">
        <v>45</v>
      </c>
      <c r="AD2" s="220"/>
      <c r="AE2" s="314" t="s">
        <v>23</v>
      </c>
      <c r="AF2" s="314" t="s">
        <v>17</v>
      </c>
      <c r="AG2" s="314" t="s">
        <v>20</v>
      </c>
      <c r="AH2" s="314" t="s">
        <v>21</v>
      </c>
      <c r="AI2" s="222"/>
      <c r="AJ2" s="314" t="s">
        <v>47</v>
      </c>
      <c r="AK2" s="314" t="s">
        <v>43</v>
      </c>
      <c r="AL2" s="314" t="s">
        <v>46</v>
      </c>
      <c r="AM2" s="314" t="s">
        <v>45</v>
      </c>
      <c r="AN2" s="220"/>
      <c r="AO2" s="314" t="s">
        <v>23</v>
      </c>
      <c r="AP2" s="314" t="s">
        <v>17</v>
      </c>
      <c r="AQ2" s="314" t="s">
        <v>20</v>
      </c>
      <c r="AR2" s="314" t="s">
        <v>21</v>
      </c>
      <c r="AS2" s="220"/>
      <c r="AT2" s="314" t="s">
        <v>47</v>
      </c>
      <c r="AU2" s="314" t="s">
        <v>43</v>
      </c>
      <c r="AV2" s="314" t="s">
        <v>46</v>
      </c>
      <c r="AW2" s="314" t="s">
        <v>45</v>
      </c>
      <c r="AX2" s="220"/>
      <c r="AY2" s="314" t="s">
        <v>23</v>
      </c>
      <c r="AZ2" s="314" t="s">
        <v>17</v>
      </c>
      <c r="BA2" s="314" t="s">
        <v>20</v>
      </c>
      <c r="BB2" s="314" t="s">
        <v>21</v>
      </c>
    </row>
    <row r="3" spans="1:58" ht="15" customHeight="1">
      <c r="A3" s="576"/>
      <c r="B3" s="215" t="s">
        <v>31</v>
      </c>
      <c r="C3" s="216">
        <v>2018</v>
      </c>
      <c r="D3" s="217">
        <v>2017</v>
      </c>
      <c r="E3" s="578"/>
      <c r="F3" s="265"/>
      <c r="G3" s="218">
        <f>X3</f>
        <v>2018</v>
      </c>
      <c r="H3" s="219">
        <f>AH3</f>
        <v>2017</v>
      </c>
      <c r="I3" s="382"/>
      <c r="J3" s="466">
        <v>9.8314000000000004</v>
      </c>
      <c r="K3" s="231"/>
      <c r="L3" s="231"/>
      <c r="M3" s="220"/>
      <c r="N3" s="227">
        <v>2017</v>
      </c>
      <c r="O3" s="220"/>
      <c r="P3" s="315">
        <v>2018</v>
      </c>
      <c r="Q3" s="314">
        <v>2018</v>
      </c>
      <c r="R3" s="314">
        <v>2018</v>
      </c>
      <c r="S3" s="314">
        <v>2018</v>
      </c>
      <c r="T3" s="314"/>
      <c r="U3" s="314">
        <v>2018</v>
      </c>
      <c r="V3" s="314">
        <v>2018</v>
      </c>
      <c r="W3" s="314">
        <v>2018</v>
      </c>
      <c r="X3" s="314">
        <v>2018</v>
      </c>
      <c r="Y3" s="220"/>
      <c r="Z3" s="315">
        <v>2017</v>
      </c>
      <c r="AA3" s="314">
        <v>2017</v>
      </c>
      <c r="AB3" s="314">
        <v>2017</v>
      </c>
      <c r="AC3" s="314">
        <v>2017</v>
      </c>
      <c r="AD3" s="314"/>
      <c r="AE3" s="314">
        <f t="shared" ref="AE3:AH3" si="0">+$Z$3</f>
        <v>2017</v>
      </c>
      <c r="AF3" s="314">
        <f t="shared" si="0"/>
        <v>2017</v>
      </c>
      <c r="AG3" s="314">
        <f t="shared" si="0"/>
        <v>2017</v>
      </c>
      <c r="AH3" s="314">
        <f t="shared" si="0"/>
        <v>2017</v>
      </c>
      <c r="AI3" s="220"/>
      <c r="AJ3" s="315">
        <v>2016</v>
      </c>
      <c r="AK3" s="314">
        <f>+$AJ$3</f>
        <v>2016</v>
      </c>
      <c r="AL3" s="314">
        <f>+$AJ$3</f>
        <v>2016</v>
      </c>
      <c r="AM3" s="314">
        <f>+$AJ$3</f>
        <v>2016</v>
      </c>
      <c r="AN3" s="220"/>
      <c r="AO3" s="314">
        <f>+$AJ$3</f>
        <v>2016</v>
      </c>
      <c r="AP3" s="314">
        <f>+$AJ$3</f>
        <v>2016</v>
      </c>
      <c r="AQ3" s="314">
        <f>+$AJ$3</f>
        <v>2016</v>
      </c>
      <c r="AR3" s="314">
        <f>+$AJ$3</f>
        <v>2016</v>
      </c>
      <c r="AS3" s="220"/>
      <c r="AT3" s="315">
        <v>2015</v>
      </c>
      <c r="AU3" s="314">
        <f>+$AT$3</f>
        <v>2015</v>
      </c>
      <c r="AV3" s="314">
        <f>+$AT$3</f>
        <v>2015</v>
      </c>
      <c r="AW3" s="314">
        <f>+$AT$3</f>
        <v>2015</v>
      </c>
      <c r="AX3" s="220"/>
      <c r="AY3" s="314">
        <f>+$AT$3</f>
        <v>2015</v>
      </c>
      <c r="AZ3" s="314">
        <f>+$AT$3</f>
        <v>2015</v>
      </c>
      <c r="BA3" s="314">
        <f>+$AT$3</f>
        <v>2015</v>
      </c>
      <c r="BB3" s="314">
        <f>+$AT$3</f>
        <v>2015</v>
      </c>
    </row>
    <row r="4" spans="1:58" ht="18" customHeight="1">
      <c r="A4" s="59" t="s">
        <v>90</v>
      </c>
      <c r="B4" s="24"/>
      <c r="C4" s="199"/>
      <c r="D4" s="192"/>
      <c r="E4" s="192"/>
      <c r="F4" s="192"/>
      <c r="G4" s="199"/>
      <c r="H4" s="192"/>
      <c r="I4" s="192"/>
      <c r="J4" s="322"/>
      <c r="K4" s="2" t="s">
        <v>39</v>
      </c>
      <c r="L4" s="2"/>
      <c r="M4" s="234"/>
      <c r="O4" s="220"/>
      <c r="P4" s="235"/>
      <c r="Q4" s="220"/>
      <c r="R4" s="220"/>
      <c r="S4" s="220"/>
      <c r="T4" s="220"/>
      <c r="U4" s="220"/>
      <c r="V4" s="220"/>
      <c r="W4" s="220"/>
      <c r="X4" s="220"/>
      <c r="Y4" s="220"/>
      <c r="Z4" s="235"/>
      <c r="AA4" s="220"/>
      <c r="AB4" s="220"/>
      <c r="AC4" s="220"/>
      <c r="AD4" s="220"/>
      <c r="AE4" s="220"/>
      <c r="AF4" s="220"/>
      <c r="AG4" s="220"/>
      <c r="AH4" s="220"/>
      <c r="AI4" s="220"/>
      <c r="AJ4" s="235"/>
      <c r="AK4" s="220"/>
      <c r="AL4" s="220"/>
      <c r="AM4" s="220"/>
      <c r="AN4" s="220"/>
      <c r="AO4" s="220"/>
      <c r="AP4" s="220"/>
      <c r="AQ4" s="220"/>
      <c r="AR4" s="220"/>
      <c r="AS4" s="220"/>
      <c r="AT4" s="235" t="s">
        <v>48</v>
      </c>
      <c r="AU4" s="220"/>
      <c r="AV4" s="220"/>
      <c r="AW4" s="220"/>
      <c r="AX4" s="220"/>
      <c r="AY4" s="220"/>
      <c r="AZ4" s="220"/>
      <c r="BA4" s="220"/>
      <c r="BB4" s="220"/>
    </row>
    <row r="5" spans="1:58" ht="12" customHeight="1">
      <c r="A5" s="473" t="s">
        <v>81</v>
      </c>
      <c r="B5" s="26">
        <f>K5</f>
        <v>2940</v>
      </c>
      <c r="C5" s="278">
        <f>S5</f>
        <v>30225</v>
      </c>
      <c r="D5" s="28">
        <f>AC5</f>
        <v>28420</v>
      </c>
      <c r="E5" s="29">
        <f t="shared" ref="E5:E10" si="1">(+C5/D5-1)*100</f>
        <v>6.3511611541168245</v>
      </c>
      <c r="F5" s="29"/>
      <c r="G5" s="27">
        <f>X5</f>
        <v>30225</v>
      </c>
      <c r="H5" s="28">
        <f t="shared" ref="H5:H10" si="2">AH5</f>
        <v>28420</v>
      </c>
      <c r="I5" s="28"/>
      <c r="J5" s="383">
        <f>(C5/$A$67)</f>
        <v>2939.5888952105856</v>
      </c>
      <c r="K5" s="222">
        <f>ROUND(C5/$A$67,0)</f>
        <v>2940</v>
      </c>
      <c r="L5" s="222"/>
      <c r="M5" s="295" t="s">
        <v>81</v>
      </c>
      <c r="N5" s="302" t="e">
        <f>+'[2]1. Retrieve'!$B7</f>
        <v>#REF!</v>
      </c>
      <c r="O5" s="222" t="e">
        <f>N5-S5</f>
        <v>#REF!</v>
      </c>
      <c r="P5" s="308"/>
      <c r="Q5" s="309"/>
      <c r="R5" s="308"/>
      <c r="S5" s="308">
        <v>30225</v>
      </c>
      <c r="T5" s="222"/>
      <c r="U5" s="222">
        <f t="shared" ref="U5:U12" si="3">+P5-Q5</f>
        <v>0</v>
      </c>
      <c r="V5" s="222">
        <f t="shared" ref="V5:V12" si="4">+Q5-R5</f>
        <v>0</v>
      </c>
      <c r="W5" s="222">
        <f t="shared" ref="W5:W10" si="5">+R5-S5</f>
        <v>-30225</v>
      </c>
      <c r="X5" s="222">
        <f t="shared" ref="X5:X11" si="6">+S5</f>
        <v>30225</v>
      </c>
      <c r="Y5" s="222"/>
      <c r="Z5" s="479">
        <v>119759</v>
      </c>
      <c r="AA5" s="478">
        <v>86435</v>
      </c>
      <c r="AB5" s="479">
        <v>58757</v>
      </c>
      <c r="AC5" s="479">
        <v>28420</v>
      </c>
      <c r="AD5" s="222"/>
      <c r="AE5" s="222">
        <f t="shared" ref="AE5:AE12" si="7">+Z5-AA5</f>
        <v>33324</v>
      </c>
      <c r="AF5" s="222">
        <f t="shared" ref="AF5:AF12" si="8">+AA5-AB5</f>
        <v>27678</v>
      </c>
      <c r="AG5" s="222">
        <f>+AB5-AC5</f>
        <v>30337</v>
      </c>
      <c r="AH5" s="222">
        <f t="shared" ref="AH5:AH12" si="9">+AC5</f>
        <v>28420</v>
      </c>
      <c r="AI5" s="222"/>
      <c r="AJ5" s="308">
        <v>103927</v>
      </c>
      <c r="AK5" s="309">
        <v>75209</v>
      </c>
      <c r="AL5" s="308">
        <v>50110</v>
      </c>
      <c r="AM5" s="308">
        <v>23056</v>
      </c>
      <c r="AN5" s="222"/>
      <c r="AO5" s="220">
        <f t="shared" ref="AO5:AQ12" si="10">+AJ5-AK5</f>
        <v>28718</v>
      </c>
      <c r="AP5" s="220">
        <f t="shared" si="10"/>
        <v>25099</v>
      </c>
      <c r="AQ5" s="220">
        <f t="shared" si="10"/>
        <v>27054</v>
      </c>
      <c r="AR5" s="220">
        <f t="shared" ref="AR5:AR12" si="11">+AM5</f>
        <v>23056</v>
      </c>
      <c r="AS5" s="220"/>
      <c r="AT5" s="308">
        <v>94897</v>
      </c>
      <c r="AU5" s="309">
        <v>69686</v>
      </c>
      <c r="AV5" s="308">
        <v>46798</v>
      </c>
      <c r="AW5" s="308">
        <v>22321</v>
      </c>
      <c r="AX5" s="222"/>
      <c r="AY5" s="220">
        <f t="shared" ref="AY5:BA12" si="12">+AT5-AU5</f>
        <v>25211</v>
      </c>
      <c r="AZ5" s="220">
        <f t="shared" si="12"/>
        <v>22888</v>
      </c>
      <c r="BA5" s="220">
        <f t="shared" si="12"/>
        <v>24477</v>
      </c>
      <c r="BB5" s="220">
        <f t="shared" ref="BB5:BB12" si="13">+AW5</f>
        <v>22321</v>
      </c>
      <c r="BC5" s="237"/>
      <c r="BD5" s="237"/>
      <c r="BE5" s="237"/>
      <c r="BF5" s="237"/>
    </row>
    <row r="6" spans="1:58" ht="12" customHeight="1">
      <c r="A6" s="25" t="s">
        <v>10</v>
      </c>
      <c r="B6" s="339">
        <f>K6</f>
        <v>-2216</v>
      </c>
      <c r="C6" s="288">
        <f>S6</f>
        <v>-22781</v>
      </c>
      <c r="D6" s="32">
        <f>AC6</f>
        <v>-21290</v>
      </c>
      <c r="E6" s="33">
        <f t="shared" si="1"/>
        <v>7.0032879286049843</v>
      </c>
      <c r="F6" s="33"/>
      <c r="G6" s="31">
        <f t="shared" ref="G6:G10" si="14">X6</f>
        <v>-22781</v>
      </c>
      <c r="H6" s="32">
        <f t="shared" si="2"/>
        <v>-21290</v>
      </c>
      <c r="I6" s="28"/>
      <c r="J6" s="383">
        <f>(C6/$A$67)</f>
        <v>-2215.6087550634356</v>
      </c>
      <c r="K6" s="236">
        <f>ROUND(C6/$A$67,0)</f>
        <v>-2216</v>
      </c>
      <c r="L6" s="222"/>
      <c r="M6" s="295" t="s">
        <v>10</v>
      </c>
      <c r="N6" s="303" t="e">
        <f>+'[2]1. Retrieve'!$B8</f>
        <v>#REF!</v>
      </c>
      <c r="O6" s="222" t="e">
        <f t="shared" ref="O6:O58" si="15">N6-S6</f>
        <v>#REF!</v>
      </c>
      <c r="P6" s="310"/>
      <c r="Q6" s="311"/>
      <c r="R6" s="310"/>
      <c r="S6" s="310">
        <v>-22781</v>
      </c>
      <c r="T6" s="222"/>
      <c r="U6" s="222">
        <f t="shared" si="3"/>
        <v>0</v>
      </c>
      <c r="V6" s="222">
        <f t="shared" si="4"/>
        <v>0</v>
      </c>
      <c r="W6" s="222">
        <f t="shared" si="5"/>
        <v>22781</v>
      </c>
      <c r="X6" s="222">
        <f t="shared" si="6"/>
        <v>-22781</v>
      </c>
      <c r="Y6" s="222"/>
      <c r="Z6" s="480">
        <v>-90944</v>
      </c>
      <c r="AA6" s="481">
        <v>-65491</v>
      </c>
      <c r="AB6" s="480">
        <v>-44030</v>
      </c>
      <c r="AC6" s="480">
        <v>-21290</v>
      </c>
      <c r="AD6" s="222"/>
      <c r="AE6" s="222">
        <f t="shared" si="7"/>
        <v>-25453</v>
      </c>
      <c r="AF6" s="222">
        <f t="shared" si="8"/>
        <v>-21461</v>
      </c>
      <c r="AG6" s="222">
        <f t="shared" ref="AG6:AG12" si="16">+AB6-AC6</f>
        <v>-22740</v>
      </c>
      <c r="AH6" s="222">
        <f t="shared" si="9"/>
        <v>-21290</v>
      </c>
      <c r="AI6" s="222"/>
      <c r="AJ6" s="310">
        <v>-77688</v>
      </c>
      <c r="AK6" s="311">
        <v>-55841</v>
      </c>
      <c r="AL6" s="310">
        <v>-37049</v>
      </c>
      <c r="AM6" s="310">
        <v>-17064</v>
      </c>
      <c r="AN6" s="222"/>
      <c r="AO6" s="220">
        <f t="shared" si="10"/>
        <v>-21847</v>
      </c>
      <c r="AP6" s="220">
        <f t="shared" si="10"/>
        <v>-18792</v>
      </c>
      <c r="AQ6" s="220">
        <f t="shared" si="10"/>
        <v>-19985</v>
      </c>
      <c r="AR6" s="220">
        <f t="shared" si="11"/>
        <v>-17064</v>
      </c>
      <c r="AS6" s="220"/>
      <c r="AT6" s="310">
        <v>-70389</v>
      </c>
      <c r="AU6" s="311">
        <v>-51872</v>
      </c>
      <c r="AV6" s="310">
        <v>-34788</v>
      </c>
      <c r="AW6" s="310">
        <v>-16584</v>
      </c>
      <c r="AX6" s="222"/>
      <c r="AY6" s="220">
        <f t="shared" si="12"/>
        <v>-18517</v>
      </c>
      <c r="AZ6" s="220">
        <f t="shared" si="12"/>
        <v>-17084</v>
      </c>
      <c r="BA6" s="220">
        <f t="shared" si="12"/>
        <v>-18204</v>
      </c>
      <c r="BB6" s="220">
        <f t="shared" si="13"/>
        <v>-16584</v>
      </c>
    </row>
    <row r="7" spans="1:58" s="16" customFormat="1" ht="12" customHeight="1">
      <c r="A7" s="23" t="s">
        <v>16</v>
      </c>
      <c r="B7" s="26">
        <f>SUM(B5:B6)</f>
        <v>724</v>
      </c>
      <c r="C7" s="27">
        <f>+C5+C6</f>
        <v>7444</v>
      </c>
      <c r="D7" s="28">
        <f>+D5+D6</f>
        <v>7130</v>
      </c>
      <c r="E7" s="29">
        <f t="shared" si="1"/>
        <v>4.4039270687237009</v>
      </c>
      <c r="F7" s="29"/>
      <c r="G7" s="27">
        <f t="shared" si="14"/>
        <v>7444</v>
      </c>
      <c r="H7" s="28">
        <f t="shared" si="2"/>
        <v>7130</v>
      </c>
      <c r="I7" s="28"/>
      <c r="J7" s="383">
        <f>(C7/$A$67)</f>
        <v>723.98014014714965</v>
      </c>
      <c r="K7" s="290">
        <f>ROUND(C7/$A$67,0)-B7</f>
        <v>0</v>
      </c>
      <c r="L7" s="222"/>
      <c r="M7" s="296" t="s">
        <v>16</v>
      </c>
      <c r="N7" s="302" t="e">
        <f>+'[2]1. Retrieve'!$B9</f>
        <v>#REF!</v>
      </c>
      <c r="O7" s="222" t="e">
        <f t="shared" si="15"/>
        <v>#REF!</v>
      </c>
      <c r="P7" s="222"/>
      <c r="Q7" s="222"/>
      <c r="R7" s="222"/>
      <c r="S7" s="222">
        <v>7444</v>
      </c>
      <c r="T7" s="222"/>
      <c r="U7" s="222">
        <f t="shared" si="3"/>
        <v>0</v>
      </c>
      <c r="V7" s="222">
        <f t="shared" si="4"/>
        <v>0</v>
      </c>
      <c r="W7" s="222">
        <f t="shared" si="5"/>
        <v>-7444</v>
      </c>
      <c r="X7" s="222">
        <f t="shared" si="6"/>
        <v>7444</v>
      </c>
      <c r="Y7" s="222"/>
      <c r="Z7" s="479">
        <v>28815</v>
      </c>
      <c r="AA7" s="479">
        <v>20944</v>
      </c>
      <c r="AB7" s="479">
        <v>14727</v>
      </c>
      <c r="AC7" s="479">
        <v>7130</v>
      </c>
      <c r="AD7" s="222"/>
      <c r="AE7" s="222">
        <f t="shared" si="7"/>
        <v>7871</v>
      </c>
      <c r="AF7" s="222">
        <f t="shared" si="8"/>
        <v>6217</v>
      </c>
      <c r="AG7" s="222">
        <f t="shared" si="16"/>
        <v>7597</v>
      </c>
      <c r="AH7" s="222">
        <f t="shared" si="9"/>
        <v>7130</v>
      </c>
      <c r="AI7" s="222"/>
      <c r="AJ7" s="222">
        <v>26239</v>
      </c>
      <c r="AK7" s="222">
        <v>19368</v>
      </c>
      <c r="AL7" s="222">
        <v>13061</v>
      </c>
      <c r="AM7" s="222">
        <v>5992</v>
      </c>
      <c r="AN7" s="222"/>
      <c r="AO7" s="220">
        <f t="shared" si="10"/>
        <v>6871</v>
      </c>
      <c r="AP7" s="220">
        <f t="shared" si="10"/>
        <v>6307</v>
      </c>
      <c r="AQ7" s="220">
        <f t="shared" si="10"/>
        <v>7069</v>
      </c>
      <c r="AR7" s="220">
        <f t="shared" si="11"/>
        <v>5992</v>
      </c>
      <c r="AS7" s="222"/>
      <c r="AT7" s="222">
        <v>24508</v>
      </c>
      <c r="AU7" s="222">
        <v>17814</v>
      </c>
      <c r="AV7" s="222">
        <f>+AV5+AV6</f>
        <v>12010</v>
      </c>
      <c r="AW7" s="222">
        <v>5737</v>
      </c>
      <c r="AX7" s="222"/>
      <c r="AY7" s="220">
        <f t="shared" si="12"/>
        <v>6694</v>
      </c>
      <c r="AZ7" s="220">
        <f t="shared" si="12"/>
        <v>5804</v>
      </c>
      <c r="BA7" s="220">
        <f t="shared" si="12"/>
        <v>6273</v>
      </c>
      <c r="BB7" s="220">
        <f t="shared" si="13"/>
        <v>5737</v>
      </c>
    </row>
    <row r="8" spans="1:58" ht="18" customHeight="1">
      <c r="A8" s="35" t="s">
        <v>11</v>
      </c>
      <c r="B8" s="26">
        <f>K8</f>
        <v>-144</v>
      </c>
      <c r="C8" s="278">
        <f>S8</f>
        <v>-1484</v>
      </c>
      <c r="D8" s="28">
        <f>AC8</f>
        <v>-1397</v>
      </c>
      <c r="E8" s="29">
        <f t="shared" si="1"/>
        <v>6.227630637079451</v>
      </c>
      <c r="F8" s="29"/>
      <c r="G8" s="27">
        <f t="shared" si="14"/>
        <v>-1484</v>
      </c>
      <c r="H8" s="28">
        <f t="shared" si="2"/>
        <v>-1397</v>
      </c>
      <c r="I8" s="28"/>
      <c r="J8" s="383">
        <f>(C8/$A$67)</f>
        <v>-144.3291950535156</v>
      </c>
      <c r="K8" s="222">
        <f>ROUND(C8/$A$67,0)</f>
        <v>-144</v>
      </c>
      <c r="L8" s="222"/>
      <c r="M8" s="297" t="s">
        <v>11</v>
      </c>
      <c r="N8" s="302" t="e">
        <f>+'[2]1. Retrieve'!$B10</f>
        <v>#REF!</v>
      </c>
      <c r="O8" s="222" t="e">
        <f t="shared" si="15"/>
        <v>#REF!</v>
      </c>
      <c r="P8" s="308"/>
      <c r="Q8" s="309"/>
      <c r="R8" s="308"/>
      <c r="S8" s="308">
        <v>-1484</v>
      </c>
      <c r="T8" s="222"/>
      <c r="U8" s="222">
        <f t="shared" si="3"/>
        <v>0</v>
      </c>
      <c r="V8" s="222">
        <f t="shared" si="4"/>
        <v>0</v>
      </c>
      <c r="W8" s="222">
        <f t="shared" si="5"/>
        <v>1484</v>
      </c>
      <c r="X8" s="222">
        <f t="shared" si="6"/>
        <v>-1484</v>
      </c>
      <c r="Y8" s="222"/>
      <c r="Z8" s="479">
        <v>-5769</v>
      </c>
      <c r="AA8" s="478">
        <v>-4046</v>
      </c>
      <c r="AB8" s="479">
        <v>-2802</v>
      </c>
      <c r="AC8" s="479">
        <v>-1397</v>
      </c>
      <c r="AD8" s="222"/>
      <c r="AE8" s="222">
        <f t="shared" si="7"/>
        <v>-1723</v>
      </c>
      <c r="AF8" s="222">
        <f t="shared" si="8"/>
        <v>-1244</v>
      </c>
      <c r="AG8" s="222">
        <f t="shared" si="16"/>
        <v>-1405</v>
      </c>
      <c r="AH8" s="222">
        <f t="shared" si="9"/>
        <v>-1397</v>
      </c>
      <c r="AI8" s="222"/>
      <c r="AJ8" s="308">
        <v>-5904</v>
      </c>
      <c r="AK8" s="309">
        <v>-4358</v>
      </c>
      <c r="AL8" s="308">
        <v>-3008</v>
      </c>
      <c r="AM8" s="308">
        <v>-1414</v>
      </c>
      <c r="AN8" s="222"/>
      <c r="AO8" s="220">
        <f t="shared" si="10"/>
        <v>-1546</v>
      </c>
      <c r="AP8" s="220">
        <f t="shared" si="10"/>
        <v>-1350</v>
      </c>
      <c r="AQ8" s="220">
        <f t="shared" si="10"/>
        <v>-1594</v>
      </c>
      <c r="AR8" s="220">
        <f t="shared" si="11"/>
        <v>-1414</v>
      </c>
      <c r="AS8" s="220"/>
      <c r="AT8" s="308">
        <v>-5573</v>
      </c>
      <c r="AU8" s="309">
        <v>-4073</v>
      </c>
      <c r="AV8" s="308">
        <v>-2773</v>
      </c>
      <c r="AW8" s="308">
        <v>-1311</v>
      </c>
      <c r="AX8" s="222"/>
      <c r="AY8" s="220">
        <f t="shared" si="12"/>
        <v>-1500</v>
      </c>
      <c r="AZ8" s="220">
        <f t="shared" si="12"/>
        <v>-1300</v>
      </c>
      <c r="BA8" s="220">
        <f t="shared" si="12"/>
        <v>-1462</v>
      </c>
      <c r="BB8" s="220">
        <f t="shared" si="13"/>
        <v>-1311</v>
      </c>
    </row>
    <row r="9" spans="1:58" ht="12" customHeight="1">
      <c r="A9" s="25" t="s">
        <v>24</v>
      </c>
      <c r="B9" s="26">
        <f>K9</f>
        <v>-241</v>
      </c>
      <c r="C9" s="278">
        <f>S9</f>
        <v>-2478</v>
      </c>
      <c r="D9" s="28">
        <f>AC9</f>
        <v>-2428</v>
      </c>
      <c r="E9" s="29">
        <f t="shared" si="1"/>
        <v>2.0593080724876422</v>
      </c>
      <c r="F9" s="29"/>
      <c r="G9" s="27">
        <f t="shared" si="14"/>
        <v>-2478</v>
      </c>
      <c r="H9" s="28">
        <f t="shared" si="2"/>
        <v>-2428</v>
      </c>
      <c r="I9" s="28"/>
      <c r="J9" s="383">
        <f>(C9/$A$67)+0.3</f>
        <v>-240.70252381577603</v>
      </c>
      <c r="K9" s="222">
        <f>ROUND(C9/$A$67,0)</f>
        <v>-241</v>
      </c>
      <c r="L9" s="222"/>
      <c r="M9" s="295" t="s">
        <v>24</v>
      </c>
      <c r="N9" s="302" t="e">
        <f>+'[2]1. Retrieve'!$B11</f>
        <v>#REF!</v>
      </c>
      <c r="O9" s="222" t="e">
        <f t="shared" si="15"/>
        <v>#REF!</v>
      </c>
      <c r="P9" s="308"/>
      <c r="Q9" s="309"/>
      <c r="R9" s="308"/>
      <c r="S9" s="308">
        <v>-2478</v>
      </c>
      <c r="T9" s="222"/>
      <c r="U9" s="222">
        <f t="shared" si="3"/>
        <v>0</v>
      </c>
      <c r="V9" s="222">
        <f t="shared" si="4"/>
        <v>0</v>
      </c>
      <c r="W9" s="222">
        <f t="shared" si="5"/>
        <v>2478</v>
      </c>
      <c r="X9" s="222">
        <f t="shared" si="6"/>
        <v>-2478</v>
      </c>
      <c r="Y9" s="222"/>
      <c r="Z9" s="479">
        <v>-9987</v>
      </c>
      <c r="AA9" s="478">
        <v>-7319</v>
      </c>
      <c r="AB9" s="479">
        <v>-5018</v>
      </c>
      <c r="AC9" s="479">
        <v>-2428</v>
      </c>
      <c r="AD9" s="222"/>
      <c r="AE9" s="222">
        <f t="shared" si="7"/>
        <v>-2668</v>
      </c>
      <c r="AF9" s="222">
        <f t="shared" si="8"/>
        <v>-2301</v>
      </c>
      <c r="AG9" s="222">
        <f t="shared" si="16"/>
        <v>-2590</v>
      </c>
      <c r="AH9" s="222">
        <f t="shared" si="9"/>
        <v>-2428</v>
      </c>
      <c r="AI9" s="222"/>
      <c r="AJ9" s="308">
        <v>-9736</v>
      </c>
      <c r="AK9" s="309">
        <v>-7220</v>
      </c>
      <c r="AL9" s="308">
        <v>-4726</v>
      </c>
      <c r="AM9" s="308">
        <v>-2230</v>
      </c>
      <c r="AN9" s="222"/>
      <c r="AO9" s="220">
        <f t="shared" si="10"/>
        <v>-2516</v>
      </c>
      <c r="AP9" s="220">
        <f t="shared" si="10"/>
        <v>-2494</v>
      </c>
      <c r="AQ9" s="220">
        <f t="shared" si="10"/>
        <v>-2496</v>
      </c>
      <c r="AR9" s="220">
        <f t="shared" si="11"/>
        <v>-2230</v>
      </c>
      <c r="AS9" s="220"/>
      <c r="AT9" s="308">
        <v>-9071</v>
      </c>
      <c r="AU9" s="309">
        <v>-6605</v>
      </c>
      <c r="AV9" s="308">
        <v>-4425</v>
      </c>
      <c r="AW9" s="308">
        <v>-2137</v>
      </c>
      <c r="AX9" s="222"/>
      <c r="AY9" s="220">
        <f t="shared" si="12"/>
        <v>-2466</v>
      </c>
      <c r="AZ9" s="220">
        <f t="shared" si="12"/>
        <v>-2180</v>
      </c>
      <c r="BA9" s="220">
        <f t="shared" si="12"/>
        <v>-2288</v>
      </c>
      <c r="BB9" s="220">
        <f t="shared" si="13"/>
        <v>-2137</v>
      </c>
    </row>
    <row r="10" spans="1:58" ht="12" customHeight="1">
      <c r="A10" s="25" t="s">
        <v>25</v>
      </c>
      <c r="B10" s="323">
        <f>K10</f>
        <v>-46</v>
      </c>
      <c r="C10" s="278">
        <f>S10</f>
        <v>-469</v>
      </c>
      <c r="D10" s="28">
        <f>AC10</f>
        <v>-474</v>
      </c>
      <c r="E10" s="29">
        <f t="shared" si="1"/>
        <v>-1.0548523206751037</v>
      </c>
      <c r="F10" s="29"/>
      <c r="G10" s="27">
        <f t="shared" si="14"/>
        <v>-469</v>
      </c>
      <c r="H10" s="28">
        <f t="shared" si="2"/>
        <v>-474</v>
      </c>
      <c r="I10" s="28"/>
      <c r="J10" s="383">
        <f>(C10/$A$67)</f>
        <v>-45.613472021629931</v>
      </c>
      <c r="K10" s="471">
        <f>ROUND(C10/$A$67,0)</f>
        <v>-46</v>
      </c>
      <c r="L10" s="222"/>
      <c r="M10" s="295" t="s">
        <v>25</v>
      </c>
      <c r="N10" s="302" t="e">
        <f>+'[2]1. Retrieve'!$B12</f>
        <v>#REF!</v>
      </c>
      <c r="O10" s="222" t="e">
        <f t="shared" si="15"/>
        <v>#REF!</v>
      </c>
      <c r="P10" s="308"/>
      <c r="Q10" s="309"/>
      <c r="R10" s="308"/>
      <c r="S10" s="308">
        <v>-469</v>
      </c>
      <c r="T10" s="222"/>
      <c r="U10" s="222">
        <f t="shared" si="3"/>
        <v>0</v>
      </c>
      <c r="V10" s="222">
        <f t="shared" si="4"/>
        <v>0</v>
      </c>
      <c r="W10" s="222">
        <f t="shared" si="5"/>
        <v>469</v>
      </c>
      <c r="X10" s="222">
        <f t="shared" si="6"/>
        <v>-469</v>
      </c>
      <c r="Y10" s="222"/>
      <c r="Z10" s="479">
        <v>-1899</v>
      </c>
      <c r="AA10" s="478">
        <v>-1361</v>
      </c>
      <c r="AB10" s="479">
        <v>-963</v>
      </c>
      <c r="AC10" s="479">
        <v>-474</v>
      </c>
      <c r="AD10" s="222"/>
      <c r="AE10" s="222">
        <f t="shared" si="7"/>
        <v>-538</v>
      </c>
      <c r="AF10" s="222">
        <f t="shared" si="8"/>
        <v>-398</v>
      </c>
      <c r="AG10" s="222">
        <f t="shared" si="16"/>
        <v>-489</v>
      </c>
      <c r="AH10" s="222">
        <f t="shared" si="9"/>
        <v>-474</v>
      </c>
      <c r="AI10" s="222"/>
      <c r="AJ10" s="308">
        <v>-1490</v>
      </c>
      <c r="AK10" s="309">
        <v>-1063</v>
      </c>
      <c r="AL10" s="308">
        <v>-717</v>
      </c>
      <c r="AM10" s="308">
        <v>-326</v>
      </c>
      <c r="AN10" s="222"/>
      <c r="AO10" s="220">
        <f t="shared" si="10"/>
        <v>-427</v>
      </c>
      <c r="AP10" s="220">
        <f t="shared" si="10"/>
        <v>-346</v>
      </c>
      <c r="AQ10" s="220">
        <f t="shared" si="10"/>
        <v>-391</v>
      </c>
      <c r="AR10" s="220">
        <f t="shared" si="11"/>
        <v>-326</v>
      </c>
      <c r="AS10" s="220"/>
      <c r="AT10" s="308">
        <v>-1309</v>
      </c>
      <c r="AU10" s="309">
        <v>-924</v>
      </c>
      <c r="AV10" s="308">
        <v>-630</v>
      </c>
      <c r="AW10" s="308">
        <v>-318</v>
      </c>
      <c r="AX10" s="222"/>
      <c r="AY10" s="220">
        <f t="shared" si="12"/>
        <v>-385</v>
      </c>
      <c r="AZ10" s="220">
        <f t="shared" si="12"/>
        <v>-294</v>
      </c>
      <c r="BA10" s="220">
        <f t="shared" si="12"/>
        <v>-312</v>
      </c>
      <c r="BB10" s="220">
        <f t="shared" si="13"/>
        <v>-318</v>
      </c>
    </row>
    <row r="11" spans="1:58" ht="12.4" customHeight="1">
      <c r="A11" s="380" t="s">
        <v>221</v>
      </c>
      <c r="B11" s="30" t="s">
        <v>13</v>
      </c>
      <c r="C11" s="288" t="s">
        <v>13</v>
      </c>
      <c r="D11" s="32">
        <f>AC11</f>
        <v>0</v>
      </c>
      <c r="E11" s="33" t="s">
        <v>13</v>
      </c>
      <c r="F11" s="33"/>
      <c r="G11" s="288" t="s">
        <v>13</v>
      </c>
      <c r="H11" s="465" t="s">
        <v>13</v>
      </c>
      <c r="I11" s="28"/>
      <c r="J11" s="383" t="e">
        <f>(C11/$A$67)</f>
        <v>#VALUE!</v>
      </c>
      <c r="K11" s="222"/>
      <c r="L11" s="222"/>
      <c r="M11" s="380" t="s">
        <v>207</v>
      </c>
      <c r="N11" s="388"/>
      <c r="O11" s="222">
        <f t="shared" si="15"/>
        <v>0</v>
      </c>
      <c r="P11" s="308"/>
      <c r="Q11" s="309"/>
      <c r="R11" s="308"/>
      <c r="S11" s="308"/>
      <c r="T11" s="222"/>
      <c r="U11" s="222">
        <f t="shared" si="3"/>
        <v>0</v>
      </c>
      <c r="V11" s="222">
        <f t="shared" si="4"/>
        <v>0</v>
      </c>
      <c r="W11" s="222">
        <v>-3800</v>
      </c>
      <c r="X11" s="222">
        <f t="shared" si="6"/>
        <v>0</v>
      </c>
      <c r="Y11" s="222"/>
      <c r="Z11" s="308"/>
      <c r="AA11" s="309"/>
      <c r="AB11" s="308"/>
      <c r="AC11" s="308"/>
      <c r="AD11" s="222"/>
      <c r="AE11" s="222">
        <f t="shared" si="7"/>
        <v>0</v>
      </c>
      <c r="AF11" s="222">
        <f t="shared" si="8"/>
        <v>0</v>
      </c>
      <c r="AG11" s="222">
        <f t="shared" si="16"/>
        <v>0</v>
      </c>
      <c r="AH11" s="222"/>
      <c r="AI11" s="222"/>
      <c r="AJ11" s="308">
        <v>-3800</v>
      </c>
      <c r="AK11" s="309">
        <v>-3800</v>
      </c>
      <c r="AL11" s="308">
        <v>-3800</v>
      </c>
      <c r="AM11" s="308"/>
      <c r="AN11" s="222"/>
      <c r="AO11" s="220"/>
      <c r="AP11" s="220"/>
      <c r="AQ11" s="220"/>
      <c r="AR11" s="220"/>
      <c r="AS11" s="220"/>
      <c r="AT11" s="308"/>
      <c r="AU11" s="309"/>
      <c r="AV11" s="308"/>
      <c r="AW11" s="308"/>
      <c r="AX11" s="222"/>
      <c r="AY11" s="220"/>
      <c r="AZ11" s="220"/>
      <c r="BA11" s="220"/>
      <c r="BB11" s="220"/>
    </row>
    <row r="12" spans="1:58" ht="12" customHeight="1">
      <c r="A12" s="23" t="s">
        <v>130</v>
      </c>
      <c r="B12" s="26">
        <f>SUM(B7:B11)</f>
        <v>293</v>
      </c>
      <c r="C12" s="27">
        <f>SUM(C7:C11)</f>
        <v>3013</v>
      </c>
      <c r="D12" s="28">
        <f>SUM(D7:D11)</f>
        <v>2831</v>
      </c>
      <c r="E12" s="29">
        <f>(+C12/D12-1)*100</f>
        <v>6.4288237371953327</v>
      </c>
      <c r="F12" s="29"/>
      <c r="G12" s="27">
        <f>SUM(G7:G11)</f>
        <v>3013</v>
      </c>
      <c r="H12" s="28">
        <f>SUM(H7:H11)</f>
        <v>2831</v>
      </c>
      <c r="I12" s="28"/>
      <c r="J12" s="383">
        <f>(C12/$A$67)</f>
        <v>293.03494925622812</v>
      </c>
      <c r="K12" s="290">
        <f>ROUND(C12/$A$67,0)-B12</f>
        <v>0</v>
      </c>
      <c r="L12" s="222"/>
      <c r="M12" s="296" t="s">
        <v>130</v>
      </c>
      <c r="N12" s="388" t="e">
        <f>+'[2]1. Retrieve'!$B14</f>
        <v>#REF!</v>
      </c>
      <c r="O12" s="222" t="e">
        <f t="shared" si="15"/>
        <v>#REF!</v>
      </c>
      <c r="P12" s="222"/>
      <c r="Q12" s="222"/>
      <c r="R12" s="222"/>
      <c r="S12" s="222">
        <v>3013</v>
      </c>
      <c r="T12" s="222"/>
      <c r="U12" s="222">
        <f t="shared" si="3"/>
        <v>0</v>
      </c>
      <c r="V12" s="222">
        <f t="shared" si="4"/>
        <v>0</v>
      </c>
      <c r="W12" s="222">
        <f>+R12-S12</f>
        <v>-3013</v>
      </c>
      <c r="X12" s="222">
        <f>+S12</f>
        <v>3013</v>
      </c>
      <c r="Y12" s="222"/>
      <c r="Z12" s="222">
        <v>11160</v>
      </c>
      <c r="AA12" s="222">
        <v>8218</v>
      </c>
      <c r="AB12" s="222">
        <v>5944</v>
      </c>
      <c r="AC12" s="222">
        <v>2831</v>
      </c>
      <c r="AD12" s="222"/>
      <c r="AE12" s="222">
        <f t="shared" si="7"/>
        <v>2942</v>
      </c>
      <c r="AF12" s="222">
        <f t="shared" si="8"/>
        <v>2274</v>
      </c>
      <c r="AG12" s="222">
        <f t="shared" si="16"/>
        <v>3113</v>
      </c>
      <c r="AH12" s="222">
        <f t="shared" si="9"/>
        <v>2831</v>
      </c>
      <c r="AI12" s="222"/>
      <c r="AJ12" s="222">
        <v>9109</v>
      </c>
      <c r="AK12" s="222">
        <v>6727</v>
      </c>
      <c r="AL12" s="222">
        <v>4610</v>
      </c>
      <c r="AM12" s="222">
        <v>2022</v>
      </c>
      <c r="AN12" s="222"/>
      <c r="AO12" s="220">
        <f t="shared" si="10"/>
        <v>2382</v>
      </c>
      <c r="AP12" s="220">
        <f t="shared" si="10"/>
        <v>2117</v>
      </c>
      <c r="AQ12" s="220">
        <f t="shared" si="10"/>
        <v>2588</v>
      </c>
      <c r="AR12" s="220">
        <f t="shared" si="11"/>
        <v>2022</v>
      </c>
      <c r="AS12" s="222"/>
      <c r="AT12" s="222">
        <v>8601</v>
      </c>
      <c r="AU12" s="222">
        <v>6252</v>
      </c>
      <c r="AV12" s="222">
        <f>+SUM(AV7:AV10)</f>
        <v>4182</v>
      </c>
      <c r="AW12" s="222">
        <v>1989</v>
      </c>
      <c r="AX12" s="222"/>
      <c r="AY12" s="220">
        <f t="shared" si="12"/>
        <v>2349</v>
      </c>
      <c r="AZ12" s="220">
        <f t="shared" si="12"/>
        <v>2070</v>
      </c>
      <c r="BA12" s="220">
        <f t="shared" si="12"/>
        <v>2193</v>
      </c>
      <c r="BB12" s="220">
        <f t="shared" si="13"/>
        <v>1989</v>
      </c>
    </row>
    <row r="13" spans="1:58" ht="25.9" customHeight="1">
      <c r="A13" s="460" t="s">
        <v>260</v>
      </c>
      <c r="B13" s="323">
        <f>K13</f>
        <v>293</v>
      </c>
      <c r="C13" s="26">
        <f>C12</f>
        <v>3013</v>
      </c>
      <c r="D13" s="26">
        <f>D12-D11</f>
        <v>2831</v>
      </c>
      <c r="E13" s="185">
        <f>(+C13/D13-1)*100</f>
        <v>6.4288237371953327</v>
      </c>
      <c r="F13" s="29"/>
      <c r="G13" s="26">
        <f>G12</f>
        <v>3013</v>
      </c>
      <c r="H13" s="26">
        <f>H12</f>
        <v>2831</v>
      </c>
      <c r="I13" s="28"/>
      <c r="J13" s="383"/>
      <c r="K13" s="222">
        <f>ROUND(C13/$A$67,0)</f>
        <v>293</v>
      </c>
      <c r="L13" s="222"/>
      <c r="M13" s="296"/>
      <c r="N13" s="388"/>
      <c r="O13" s="222"/>
      <c r="P13" s="222"/>
      <c r="Q13" s="222"/>
      <c r="R13" s="222"/>
      <c r="S13" s="222"/>
      <c r="T13" s="222"/>
      <c r="U13" s="222"/>
      <c r="V13" s="222"/>
      <c r="W13" s="222"/>
      <c r="X13" s="222"/>
      <c r="Y13" s="222"/>
      <c r="Z13" s="222"/>
      <c r="AA13" s="222"/>
      <c r="AB13" s="222"/>
      <c r="AC13" s="222"/>
      <c r="AD13" s="222"/>
      <c r="AE13" s="222"/>
      <c r="AF13" s="222"/>
      <c r="AG13" s="222"/>
      <c r="AH13" s="222"/>
      <c r="AI13" s="222"/>
      <c r="AJ13" s="222"/>
      <c r="AK13" s="222"/>
      <c r="AL13" s="222"/>
      <c r="AM13" s="222"/>
      <c r="AN13" s="222"/>
      <c r="AO13" s="220"/>
      <c r="AP13" s="220"/>
      <c r="AQ13" s="220"/>
      <c r="AR13" s="220"/>
      <c r="AS13" s="222"/>
      <c r="AT13" s="222"/>
      <c r="AU13" s="222"/>
      <c r="AV13" s="222"/>
      <c r="AW13" s="222"/>
      <c r="AX13" s="222"/>
      <c r="AY13" s="220"/>
      <c r="AZ13" s="220"/>
      <c r="BA13" s="220"/>
      <c r="BB13" s="220"/>
    </row>
    <row r="14" spans="1:58" ht="18" customHeight="1">
      <c r="A14" s="59" t="s">
        <v>89</v>
      </c>
      <c r="B14" s="26"/>
      <c r="C14" s="27"/>
      <c r="D14" s="28"/>
      <c r="E14" s="29"/>
      <c r="F14" s="29"/>
      <c r="G14" s="27"/>
      <c r="H14" s="28"/>
      <c r="I14" s="28"/>
      <c r="J14" s="383">
        <f>(C14/$A$67)</f>
        <v>0</v>
      </c>
      <c r="K14" s="222"/>
      <c r="L14" s="222"/>
      <c r="M14" s="294"/>
      <c r="N14" s="304"/>
      <c r="O14" s="222"/>
      <c r="P14" s="222"/>
      <c r="Q14" s="222"/>
      <c r="R14" s="222"/>
      <c r="S14" s="222"/>
      <c r="T14" s="222"/>
      <c r="U14" s="222"/>
      <c r="V14" s="222"/>
      <c r="W14" s="222"/>
      <c r="X14" s="222"/>
      <c r="Y14" s="222"/>
      <c r="Z14" s="222"/>
      <c r="AA14" s="222"/>
      <c r="AB14" s="222"/>
      <c r="AC14" s="222"/>
      <c r="AD14" s="222"/>
      <c r="AE14" s="222"/>
      <c r="AF14" s="222"/>
      <c r="AG14" s="222"/>
      <c r="AH14" s="222"/>
      <c r="AI14" s="222"/>
      <c r="AJ14" s="222"/>
      <c r="AK14" s="222"/>
      <c r="AL14" s="222"/>
      <c r="AM14" s="222"/>
      <c r="AN14" s="222"/>
      <c r="AO14" s="220"/>
      <c r="AP14" s="220"/>
      <c r="AQ14" s="220"/>
      <c r="AR14" s="220"/>
      <c r="AS14" s="220"/>
      <c r="AT14" s="222"/>
      <c r="AU14" s="222"/>
      <c r="AV14" s="222"/>
      <c r="AW14" s="222"/>
      <c r="AX14" s="222"/>
      <c r="AY14" s="220"/>
      <c r="AZ14" s="220"/>
      <c r="BA14" s="220"/>
      <c r="BB14" s="220"/>
    </row>
    <row r="15" spans="1:58" ht="12" customHeight="1">
      <c r="A15" s="25" t="s">
        <v>63</v>
      </c>
      <c r="B15" s="26">
        <f>K15</f>
        <v>168</v>
      </c>
      <c r="C15" s="278">
        <f>S15</f>
        <v>1733</v>
      </c>
      <c r="D15" s="28">
        <f>AC15</f>
        <v>1674</v>
      </c>
      <c r="E15" s="29">
        <f t="shared" ref="E15:E23" si="17">(+C15/D15-1)*100</f>
        <v>3.5244922341696627</v>
      </c>
      <c r="F15" s="29"/>
      <c r="G15" s="27">
        <f>X15</f>
        <v>1733</v>
      </c>
      <c r="H15" s="28">
        <f>AH15</f>
        <v>1674</v>
      </c>
      <c r="I15" s="28"/>
      <c r="J15" s="383">
        <f>(C15/$A$67)</f>
        <v>168.54615567907177</v>
      </c>
      <c r="K15" s="470">
        <f>ROUND(C15/$A$67,0)-1</f>
        <v>168</v>
      </c>
      <c r="L15" s="222"/>
      <c r="M15" s="295" t="s">
        <v>63</v>
      </c>
      <c r="N15" s="302">
        <f>+'[2]1. Retrieve'!$B17</f>
        <v>0</v>
      </c>
      <c r="O15" s="222">
        <f t="shared" si="15"/>
        <v>-1733</v>
      </c>
      <c r="P15" s="308"/>
      <c r="Q15" s="309"/>
      <c r="R15" s="308"/>
      <c r="S15" s="308">
        <v>1733</v>
      </c>
      <c r="T15" s="222"/>
      <c r="U15" s="222">
        <f t="shared" ref="U15:U26" si="18">+P15-Q15</f>
        <v>0</v>
      </c>
      <c r="V15" s="222">
        <f t="shared" ref="V15:V33" si="19">+Q15-R15</f>
        <v>0</v>
      </c>
      <c r="W15" s="222">
        <f t="shared" ref="W15:W26" si="20">+R15-S15</f>
        <v>-1733</v>
      </c>
      <c r="X15" s="222">
        <f t="shared" ref="X15:X33" si="21">+S15</f>
        <v>1733</v>
      </c>
      <c r="Y15" s="222"/>
      <c r="Z15" s="479">
        <f>6732</f>
        <v>6732</v>
      </c>
      <c r="AA15" s="478">
        <v>5151</v>
      </c>
      <c r="AB15" s="479">
        <v>3416</v>
      </c>
      <c r="AC15" s="479">
        <v>1674</v>
      </c>
      <c r="AD15" s="222"/>
      <c r="AE15" s="222">
        <f t="shared" ref="AE15:AE26" si="22">+Z15-AA15</f>
        <v>1581</v>
      </c>
      <c r="AF15" s="222">
        <f t="shared" ref="AF15:AF33" si="23">+AA15-AB15</f>
        <v>1735</v>
      </c>
      <c r="AG15" s="222">
        <f t="shared" ref="AG15:AG26" si="24">+AB15-AC15</f>
        <v>1742</v>
      </c>
      <c r="AH15" s="222">
        <f t="shared" ref="AH15:AH33" si="25">+AC15</f>
        <v>1674</v>
      </c>
      <c r="AI15" s="222"/>
      <c r="AJ15" s="308">
        <f>AK15+1960</f>
        <v>6564</v>
      </c>
      <c r="AK15" s="309">
        <f>AL15+1753</f>
        <v>4604</v>
      </c>
      <c r="AL15" s="308">
        <f>AM15+1458</f>
        <v>2851</v>
      </c>
      <c r="AM15" s="308">
        <v>1393</v>
      </c>
      <c r="AN15" s="222"/>
      <c r="AO15" s="220">
        <f t="shared" ref="AO15:AO26" si="26">+AJ15-AK15</f>
        <v>1960</v>
      </c>
      <c r="AP15" s="220">
        <f t="shared" ref="AP15:AP26" si="27">+AK15-AL15</f>
        <v>1753</v>
      </c>
      <c r="AQ15" s="220">
        <f t="shared" ref="AQ15:AQ26" si="28">+AL15-AM15</f>
        <v>1458</v>
      </c>
      <c r="AR15" s="220">
        <f t="shared" ref="AR15:AR33" si="29">+AM15</f>
        <v>1393</v>
      </c>
      <c r="AS15" s="220"/>
      <c r="AT15" s="308">
        <v>5517</v>
      </c>
      <c r="AU15" s="309">
        <v>4078</v>
      </c>
      <c r="AV15" s="308">
        <v>2703</v>
      </c>
      <c r="AW15" s="308">
        <v>1337</v>
      </c>
      <c r="AX15" s="222"/>
      <c r="AY15" s="220">
        <f t="shared" ref="AY15:AY29" si="30">+AT15-AU15</f>
        <v>1439</v>
      </c>
      <c r="AZ15" s="220">
        <f t="shared" ref="AZ15:AZ26" si="31">+AU15-AV15</f>
        <v>1375</v>
      </c>
      <c r="BA15" s="220">
        <f t="shared" ref="BA15:BA26" si="32">+AV15-AW15</f>
        <v>1366</v>
      </c>
      <c r="BB15" s="220">
        <f t="shared" ref="BB15:BB33" si="33">+AW15</f>
        <v>1337</v>
      </c>
    </row>
    <row r="16" spans="1:58" ht="12" customHeight="1">
      <c r="A16" s="25" t="s">
        <v>250</v>
      </c>
      <c r="B16" s="30">
        <f>K16</f>
        <v>5</v>
      </c>
      <c r="C16" s="288">
        <f>S16</f>
        <v>55</v>
      </c>
      <c r="D16" s="32">
        <f>AC16</f>
        <v>46</v>
      </c>
      <c r="E16" s="33">
        <f>(+C16/D16-1)*100</f>
        <v>19.565217391304344</v>
      </c>
      <c r="F16" s="33"/>
      <c r="G16" s="31">
        <f>X16</f>
        <v>55</v>
      </c>
      <c r="H16" s="32">
        <f>AH16</f>
        <v>46</v>
      </c>
      <c r="I16" s="28"/>
      <c r="J16" s="383">
        <f>(C16/$A$67)</f>
        <v>5.3491278490184353</v>
      </c>
      <c r="K16" s="264">
        <f>ROUND(C16/$A$67,0)</f>
        <v>5</v>
      </c>
      <c r="L16" s="222"/>
      <c r="M16" s="295" t="s">
        <v>250</v>
      </c>
      <c r="N16" s="302">
        <f>+'[2]1. Retrieve'!$B18</f>
        <v>0</v>
      </c>
      <c r="O16" s="222">
        <f t="shared" si="15"/>
        <v>-55</v>
      </c>
      <c r="P16" s="308"/>
      <c r="Q16" s="309"/>
      <c r="R16" s="308"/>
      <c r="S16" s="308">
        <v>55</v>
      </c>
      <c r="T16" s="222"/>
      <c r="U16" s="222">
        <f>+P16-Q16</f>
        <v>0</v>
      </c>
      <c r="V16" s="222">
        <f>+Q16-R16</f>
        <v>0</v>
      </c>
      <c r="W16" s="222">
        <f>+R16-S16</f>
        <v>-55</v>
      </c>
      <c r="X16" s="222">
        <f t="shared" si="21"/>
        <v>55</v>
      </c>
      <c r="Y16" s="222"/>
      <c r="Z16" s="308">
        <f>212</f>
        <v>212</v>
      </c>
      <c r="AA16" s="309">
        <v>149</v>
      </c>
      <c r="AB16" s="308">
        <v>95</v>
      </c>
      <c r="AC16" s="308">
        <v>46</v>
      </c>
      <c r="AD16" s="222"/>
      <c r="AE16" s="222">
        <f>+Z16-AA16</f>
        <v>63</v>
      </c>
      <c r="AF16" s="222">
        <f>+AA16-AB16</f>
        <v>54</v>
      </c>
      <c r="AG16" s="222">
        <f>+AB16-AC16</f>
        <v>49</v>
      </c>
      <c r="AH16" s="222">
        <f>+AC16</f>
        <v>46</v>
      </c>
      <c r="AI16" s="222"/>
      <c r="AJ16" s="308">
        <v>170</v>
      </c>
      <c r="AK16" s="309">
        <v>123</v>
      </c>
      <c r="AL16" s="308">
        <v>81</v>
      </c>
      <c r="AM16" s="308">
        <v>37</v>
      </c>
      <c r="AN16" s="222"/>
      <c r="AO16" s="220"/>
      <c r="AP16" s="220"/>
      <c r="AQ16" s="220"/>
      <c r="AR16" s="220"/>
      <c r="AS16" s="220"/>
      <c r="AT16" s="308"/>
      <c r="AU16" s="309"/>
      <c r="AV16" s="308"/>
      <c r="AW16" s="308"/>
      <c r="AX16" s="222"/>
      <c r="AY16" s="220"/>
      <c r="AZ16" s="220"/>
      <c r="BA16" s="220"/>
      <c r="BB16" s="220"/>
    </row>
    <row r="17" spans="1:54" ht="12" customHeight="1">
      <c r="A17" s="23" t="s">
        <v>255</v>
      </c>
      <c r="B17" s="26">
        <f>SUM(B15:B16)</f>
        <v>173</v>
      </c>
      <c r="C17" s="278">
        <f>SUM(C15:C16)</f>
        <v>1788</v>
      </c>
      <c r="D17" s="28">
        <f>SUM(D15:D16)</f>
        <v>1720</v>
      </c>
      <c r="E17" s="29">
        <f>(+C17/D17-1)*100</f>
        <v>3.953488372093017</v>
      </c>
      <c r="F17" s="29"/>
      <c r="G17" s="27">
        <f>SUM(G15:G16)</f>
        <v>1788</v>
      </c>
      <c r="H17" s="28">
        <f>SUM(H15:H16)</f>
        <v>1720</v>
      </c>
      <c r="I17" s="28"/>
      <c r="J17" s="383"/>
      <c r="K17" s="264"/>
      <c r="L17" s="222"/>
      <c r="M17" s="295"/>
      <c r="N17" s="302"/>
      <c r="O17" s="222">
        <f t="shared" si="15"/>
        <v>0</v>
      </c>
      <c r="P17" s="308"/>
      <c r="Q17" s="309"/>
      <c r="R17" s="308"/>
      <c r="S17" s="308"/>
      <c r="T17" s="222"/>
      <c r="U17" s="222"/>
      <c r="V17" s="222"/>
      <c r="W17" s="222"/>
      <c r="X17" s="222"/>
      <c r="Y17" s="222"/>
      <c r="Z17" s="308"/>
      <c r="AA17" s="309"/>
      <c r="AB17" s="308"/>
      <c r="AC17" s="308"/>
      <c r="AD17" s="222"/>
      <c r="AE17" s="222"/>
      <c r="AF17" s="222"/>
      <c r="AG17" s="222"/>
      <c r="AH17" s="222"/>
      <c r="AI17" s="222"/>
      <c r="AJ17" s="308"/>
      <c r="AK17" s="309"/>
      <c r="AL17" s="308"/>
      <c r="AM17" s="308"/>
      <c r="AN17" s="222"/>
      <c r="AO17" s="220"/>
      <c r="AP17" s="220"/>
      <c r="AQ17" s="220"/>
      <c r="AR17" s="220"/>
      <c r="AS17" s="220"/>
      <c r="AT17" s="308"/>
      <c r="AU17" s="309"/>
      <c r="AV17" s="308"/>
      <c r="AW17" s="308"/>
      <c r="AX17" s="222"/>
      <c r="AY17" s="220"/>
      <c r="AZ17" s="220"/>
      <c r="BA17" s="220"/>
      <c r="BB17" s="220"/>
    </row>
    <row r="18" spans="1:54" ht="18" customHeight="1">
      <c r="A18" s="35" t="s">
        <v>56</v>
      </c>
      <c r="B18" s="30">
        <f>K18</f>
        <v>-110</v>
      </c>
      <c r="C18" s="288">
        <f>S18</f>
        <v>-1136</v>
      </c>
      <c r="D18" s="32">
        <f>AC18</f>
        <v>-1121</v>
      </c>
      <c r="E18" s="33">
        <f t="shared" si="17"/>
        <v>1.338090990187335</v>
      </c>
      <c r="F18" s="33"/>
      <c r="G18" s="31">
        <f>X18</f>
        <v>-1136</v>
      </c>
      <c r="H18" s="32">
        <f>AH18</f>
        <v>-1121</v>
      </c>
      <c r="I18" s="28"/>
      <c r="J18" s="383">
        <f t="shared" ref="J18:J60" si="34">(C18/$A$67)</f>
        <v>-110.48380429972622</v>
      </c>
      <c r="K18" s="222">
        <f>ROUND(C18/$A$67,0)</f>
        <v>-110</v>
      </c>
      <c r="L18" s="222"/>
      <c r="M18" s="297" t="s">
        <v>56</v>
      </c>
      <c r="N18" s="302">
        <f>+'[2]1. Retrieve'!$B20</f>
        <v>0</v>
      </c>
      <c r="O18" s="222">
        <f t="shared" si="15"/>
        <v>1136</v>
      </c>
      <c r="P18" s="308"/>
      <c r="Q18" s="309"/>
      <c r="R18" s="308"/>
      <c r="S18" s="308">
        <v>-1136</v>
      </c>
      <c r="T18" s="222"/>
      <c r="U18" s="222">
        <f t="shared" si="18"/>
        <v>0</v>
      </c>
      <c r="V18" s="222">
        <f t="shared" si="19"/>
        <v>0</v>
      </c>
      <c r="W18" s="222">
        <f t="shared" si="20"/>
        <v>1136</v>
      </c>
      <c r="X18" s="222">
        <f t="shared" si="21"/>
        <v>-1136</v>
      </c>
      <c r="Y18" s="222"/>
      <c r="Z18" s="479">
        <v>-4488</v>
      </c>
      <c r="AA18" s="478">
        <v>-3478</v>
      </c>
      <c r="AB18" s="479">
        <v>-2295</v>
      </c>
      <c r="AC18" s="479">
        <v>-1121</v>
      </c>
      <c r="AD18" s="222"/>
      <c r="AE18" s="222">
        <f t="shared" si="22"/>
        <v>-1010</v>
      </c>
      <c r="AF18" s="222">
        <f t="shared" si="23"/>
        <v>-1183</v>
      </c>
      <c r="AG18" s="222">
        <f t="shared" si="24"/>
        <v>-1174</v>
      </c>
      <c r="AH18" s="222">
        <f t="shared" si="25"/>
        <v>-1121</v>
      </c>
      <c r="AI18" s="222"/>
      <c r="AJ18" s="308">
        <v>-4521</v>
      </c>
      <c r="AK18" s="309">
        <v>-3116</v>
      </c>
      <c r="AL18" s="308">
        <v>-1878</v>
      </c>
      <c r="AM18" s="308">
        <v>-914</v>
      </c>
      <c r="AN18" s="222"/>
      <c r="AO18" s="220">
        <f t="shared" si="26"/>
        <v>-1405</v>
      </c>
      <c r="AP18" s="220">
        <f t="shared" si="27"/>
        <v>-1238</v>
      </c>
      <c r="AQ18" s="220">
        <f t="shared" si="28"/>
        <v>-964</v>
      </c>
      <c r="AR18" s="220">
        <f t="shared" si="29"/>
        <v>-914</v>
      </c>
      <c r="AS18" s="220"/>
      <c r="AT18" s="308">
        <v>-3543</v>
      </c>
      <c r="AU18" s="309">
        <v>-2609</v>
      </c>
      <c r="AV18" s="308">
        <v>-1723</v>
      </c>
      <c r="AW18" s="308">
        <v>-854</v>
      </c>
      <c r="AX18" s="222"/>
      <c r="AY18" s="220">
        <f t="shared" si="30"/>
        <v>-934</v>
      </c>
      <c r="AZ18" s="220">
        <f t="shared" si="31"/>
        <v>-886</v>
      </c>
      <c r="BA18" s="220">
        <f t="shared" si="32"/>
        <v>-869</v>
      </c>
      <c r="BB18" s="220">
        <f t="shared" si="33"/>
        <v>-854</v>
      </c>
    </row>
    <row r="19" spans="1:54" ht="12" customHeight="1">
      <c r="A19" s="25" t="s">
        <v>251</v>
      </c>
      <c r="B19" s="26">
        <f>+B17+B18</f>
        <v>63</v>
      </c>
      <c r="C19" s="27">
        <f>+C17+C18</f>
        <v>652</v>
      </c>
      <c r="D19" s="28">
        <f>+D17+D18</f>
        <v>599</v>
      </c>
      <c r="E19" s="29">
        <f t="shared" si="17"/>
        <v>8.8480801335559356</v>
      </c>
      <c r="F19" s="29"/>
      <c r="G19" s="27">
        <f>+G17+G18</f>
        <v>652</v>
      </c>
      <c r="H19" s="28">
        <f>+H17+H18</f>
        <v>599</v>
      </c>
      <c r="I19" s="28"/>
      <c r="J19" s="383">
        <f t="shared" si="34"/>
        <v>63.411479228363994</v>
      </c>
      <c r="K19" s="222">
        <f>ROUND(C19/$A$67,0)</f>
        <v>63</v>
      </c>
      <c r="L19" s="222"/>
      <c r="M19" s="295" t="s">
        <v>251</v>
      </c>
      <c r="N19" s="302">
        <f>+'[2]1. Retrieve'!$B21</f>
        <v>0</v>
      </c>
      <c r="O19" s="222">
        <f t="shared" si="15"/>
        <v>-652</v>
      </c>
      <c r="P19" s="222"/>
      <c r="Q19" s="222"/>
      <c r="R19" s="222"/>
      <c r="S19" s="222">
        <v>652</v>
      </c>
      <c r="T19" s="222"/>
      <c r="U19" s="222">
        <f t="shared" si="18"/>
        <v>0</v>
      </c>
      <c r="V19" s="222">
        <f t="shared" si="19"/>
        <v>0</v>
      </c>
      <c r="W19" s="222">
        <f t="shared" si="20"/>
        <v>-652</v>
      </c>
      <c r="X19" s="222">
        <f t="shared" si="21"/>
        <v>652</v>
      </c>
      <c r="Y19" s="222"/>
      <c r="Z19" s="222">
        <v>2456</v>
      </c>
      <c r="AA19" s="222">
        <v>1822</v>
      </c>
      <c r="AB19" s="222">
        <v>1216</v>
      </c>
      <c r="AC19" s="222">
        <v>599</v>
      </c>
      <c r="AD19" s="222"/>
      <c r="AE19" s="222">
        <f t="shared" si="22"/>
        <v>634</v>
      </c>
      <c r="AF19" s="222">
        <f t="shared" si="23"/>
        <v>606</v>
      </c>
      <c r="AG19" s="222">
        <f t="shared" si="24"/>
        <v>617</v>
      </c>
      <c r="AH19" s="222">
        <f t="shared" si="25"/>
        <v>599</v>
      </c>
      <c r="AI19" s="222"/>
      <c r="AJ19" s="222">
        <v>2213</v>
      </c>
      <c r="AK19" s="222">
        <v>1611</v>
      </c>
      <c r="AL19" s="222">
        <v>1054</v>
      </c>
      <c r="AM19" s="222">
        <v>516</v>
      </c>
      <c r="AN19" s="222"/>
      <c r="AO19" s="220">
        <f t="shared" si="26"/>
        <v>602</v>
      </c>
      <c r="AP19" s="220">
        <f t="shared" si="27"/>
        <v>557</v>
      </c>
      <c r="AQ19" s="220">
        <f t="shared" si="28"/>
        <v>538</v>
      </c>
      <c r="AR19" s="220">
        <f t="shared" si="29"/>
        <v>516</v>
      </c>
      <c r="AS19" s="222"/>
      <c r="AT19" s="222">
        <v>1974</v>
      </c>
      <c r="AU19" s="222">
        <v>1469</v>
      </c>
      <c r="AV19" s="222">
        <f>+AV15+AV18</f>
        <v>980</v>
      </c>
      <c r="AW19" s="222">
        <v>483</v>
      </c>
      <c r="AX19" s="222"/>
      <c r="AY19" s="220">
        <f t="shared" si="30"/>
        <v>505</v>
      </c>
      <c r="AZ19" s="220">
        <f t="shared" si="31"/>
        <v>489</v>
      </c>
      <c r="BA19" s="220">
        <f t="shared" si="32"/>
        <v>497</v>
      </c>
      <c r="BB19" s="220">
        <f t="shared" si="33"/>
        <v>483</v>
      </c>
    </row>
    <row r="20" spans="1:54" ht="18" customHeight="1">
      <c r="A20" s="25" t="s">
        <v>114</v>
      </c>
      <c r="B20" s="30">
        <f>K20</f>
        <v>-2</v>
      </c>
      <c r="C20" s="288">
        <f>S20</f>
        <v>-16</v>
      </c>
      <c r="D20" s="32">
        <f>AC20</f>
        <v>-32</v>
      </c>
      <c r="E20" s="33">
        <f>(+C20/D20-1)*100</f>
        <v>-50</v>
      </c>
      <c r="F20" s="33"/>
      <c r="G20" s="31">
        <f>X20</f>
        <v>-16</v>
      </c>
      <c r="H20" s="32">
        <f>AH20</f>
        <v>-32</v>
      </c>
      <c r="I20" s="28"/>
      <c r="J20" s="383">
        <f t="shared" si="34"/>
        <v>-1.5561099197144539</v>
      </c>
      <c r="K20" s="236">
        <f>ROUND(C20/$A$67,0)</f>
        <v>-2</v>
      </c>
      <c r="L20" s="222"/>
      <c r="M20" s="295" t="s">
        <v>114</v>
      </c>
      <c r="N20" s="302">
        <f>+'[2]1. Retrieve'!$B22</f>
        <v>0</v>
      </c>
      <c r="O20" s="222">
        <f t="shared" si="15"/>
        <v>16</v>
      </c>
      <c r="P20" s="308"/>
      <c r="Q20" s="309"/>
      <c r="R20" s="308"/>
      <c r="S20" s="308">
        <v>-16</v>
      </c>
      <c r="T20" s="222"/>
      <c r="U20" s="222">
        <f t="shared" si="18"/>
        <v>0</v>
      </c>
      <c r="V20" s="222">
        <f t="shared" si="19"/>
        <v>0</v>
      </c>
      <c r="W20" s="222">
        <f t="shared" si="20"/>
        <v>16</v>
      </c>
      <c r="X20" s="222">
        <f t="shared" si="21"/>
        <v>-16</v>
      </c>
      <c r="Y20" s="222"/>
      <c r="Z20" s="308">
        <v>-81</v>
      </c>
      <c r="AA20" s="309">
        <v>-74</v>
      </c>
      <c r="AB20" s="308">
        <v>-52</v>
      </c>
      <c r="AC20" s="308">
        <v>-32</v>
      </c>
      <c r="AD20" s="222"/>
      <c r="AE20" s="222">
        <f t="shared" si="22"/>
        <v>-7</v>
      </c>
      <c r="AF20" s="222">
        <f t="shared" si="23"/>
        <v>-22</v>
      </c>
      <c r="AG20" s="222">
        <f t="shared" si="24"/>
        <v>-20</v>
      </c>
      <c r="AH20" s="222">
        <f t="shared" si="25"/>
        <v>-32</v>
      </c>
      <c r="AI20" s="222"/>
      <c r="AJ20" s="308">
        <v>-117</v>
      </c>
      <c r="AK20" s="309">
        <v>-74</v>
      </c>
      <c r="AL20" s="308">
        <v>-46</v>
      </c>
      <c r="AM20" s="308">
        <v>-20</v>
      </c>
      <c r="AN20" s="222"/>
      <c r="AO20" s="220">
        <f t="shared" si="26"/>
        <v>-43</v>
      </c>
      <c r="AP20" s="220">
        <f t="shared" si="27"/>
        <v>-28</v>
      </c>
      <c r="AQ20" s="220">
        <f t="shared" si="28"/>
        <v>-26</v>
      </c>
      <c r="AR20" s="220">
        <f t="shared" si="29"/>
        <v>-20</v>
      </c>
      <c r="AS20" s="220"/>
      <c r="AT20" s="308">
        <v>133</v>
      </c>
      <c r="AU20" s="309">
        <v>101</v>
      </c>
      <c r="AV20" s="308">
        <v>66</v>
      </c>
      <c r="AW20" s="308">
        <v>38</v>
      </c>
      <c r="AX20" s="222"/>
      <c r="AY20" s="220">
        <f t="shared" si="30"/>
        <v>32</v>
      </c>
      <c r="AZ20" s="220">
        <f t="shared" si="31"/>
        <v>35</v>
      </c>
      <c r="BA20" s="220">
        <f t="shared" si="32"/>
        <v>28</v>
      </c>
      <c r="BB20" s="220">
        <f t="shared" si="33"/>
        <v>38</v>
      </c>
    </row>
    <row r="21" spans="1:54" ht="12" customHeight="1">
      <c r="A21" s="23" t="s">
        <v>16</v>
      </c>
      <c r="B21" s="26">
        <f>SUM(B19:B20)</f>
        <v>61</v>
      </c>
      <c r="C21" s="27">
        <f>SUM(C19:C20)</f>
        <v>636</v>
      </c>
      <c r="D21" s="28">
        <f>SUM(D19:D20)</f>
        <v>567</v>
      </c>
      <c r="E21" s="29">
        <f t="shared" si="17"/>
        <v>12.169312169312164</v>
      </c>
      <c r="F21" s="29"/>
      <c r="G21" s="27">
        <f>SUM(G19:G20)</f>
        <v>636</v>
      </c>
      <c r="H21" s="28">
        <f>SUM(H19:H20)</f>
        <v>567</v>
      </c>
      <c r="I21" s="28"/>
      <c r="J21" s="383">
        <f t="shared" si="34"/>
        <v>61.855369308649543</v>
      </c>
      <c r="K21" s="290">
        <f>ROUND(C21/$A$67,0)-B21</f>
        <v>1</v>
      </c>
      <c r="L21" s="222"/>
      <c r="M21" s="296" t="s">
        <v>16</v>
      </c>
      <c r="N21" s="302">
        <f>+'[2]1. Retrieve'!$B23</f>
        <v>0</v>
      </c>
      <c r="O21" s="222">
        <f t="shared" si="15"/>
        <v>-636</v>
      </c>
      <c r="P21" s="222"/>
      <c r="Q21" s="222"/>
      <c r="R21" s="222"/>
      <c r="S21" s="222">
        <v>636</v>
      </c>
      <c r="T21" s="222"/>
      <c r="U21" s="222">
        <f t="shared" si="18"/>
        <v>0</v>
      </c>
      <c r="V21" s="222">
        <f t="shared" si="19"/>
        <v>0</v>
      </c>
      <c r="W21" s="222">
        <f t="shared" si="20"/>
        <v>-636</v>
      </c>
      <c r="X21" s="222">
        <f t="shared" si="21"/>
        <v>636</v>
      </c>
      <c r="Y21" s="222"/>
      <c r="Z21" s="222">
        <v>2375</v>
      </c>
      <c r="AA21" s="222">
        <v>1748</v>
      </c>
      <c r="AB21" s="222">
        <v>1164</v>
      </c>
      <c r="AC21" s="222">
        <v>567</v>
      </c>
      <c r="AD21" s="222"/>
      <c r="AE21" s="222">
        <f t="shared" si="22"/>
        <v>627</v>
      </c>
      <c r="AF21" s="222">
        <f t="shared" si="23"/>
        <v>584</v>
      </c>
      <c r="AG21" s="222">
        <f t="shared" si="24"/>
        <v>597</v>
      </c>
      <c r="AH21" s="222">
        <f t="shared" si="25"/>
        <v>567</v>
      </c>
      <c r="AI21" s="222"/>
      <c r="AJ21" s="222">
        <v>2096</v>
      </c>
      <c r="AK21" s="222">
        <v>1537</v>
      </c>
      <c r="AL21" s="222">
        <v>1008</v>
      </c>
      <c r="AM21" s="222">
        <v>496</v>
      </c>
      <c r="AN21" s="222"/>
      <c r="AO21" s="220">
        <f t="shared" si="26"/>
        <v>559</v>
      </c>
      <c r="AP21" s="220">
        <f t="shared" si="27"/>
        <v>529</v>
      </c>
      <c r="AQ21" s="220">
        <f t="shared" si="28"/>
        <v>512</v>
      </c>
      <c r="AR21" s="220">
        <f t="shared" si="29"/>
        <v>496</v>
      </c>
      <c r="AS21" s="222"/>
      <c r="AT21" s="222">
        <v>2107</v>
      </c>
      <c r="AU21" s="222">
        <v>1570</v>
      </c>
      <c r="AV21" s="222">
        <f>+AV19+AV20</f>
        <v>1046</v>
      </c>
      <c r="AW21" s="222">
        <v>521</v>
      </c>
      <c r="AX21" s="222"/>
      <c r="AY21" s="220">
        <f t="shared" si="30"/>
        <v>537</v>
      </c>
      <c r="AZ21" s="220">
        <f t="shared" si="31"/>
        <v>524</v>
      </c>
      <c r="BA21" s="220">
        <f t="shared" si="32"/>
        <v>525</v>
      </c>
      <c r="BB21" s="220">
        <f t="shared" si="33"/>
        <v>521</v>
      </c>
    </row>
    <row r="22" spans="1:54" ht="18" customHeight="1">
      <c r="A22" s="35" t="s">
        <v>37</v>
      </c>
      <c r="B22" s="26">
        <f>K22</f>
        <v>-25</v>
      </c>
      <c r="C22" s="278">
        <f>S22</f>
        <v>-260</v>
      </c>
      <c r="D22" s="28">
        <f>AC22</f>
        <v>-242</v>
      </c>
      <c r="E22" s="29">
        <f>(+C22/D22-1)*100</f>
        <v>7.4380165289256173</v>
      </c>
      <c r="F22" s="29"/>
      <c r="G22" s="27">
        <f>X22</f>
        <v>-260</v>
      </c>
      <c r="H22" s="28">
        <f>AH22</f>
        <v>-242</v>
      </c>
      <c r="I22" s="28"/>
      <c r="J22" s="383">
        <f t="shared" si="34"/>
        <v>-25.286786195359873</v>
      </c>
      <c r="K22" s="222">
        <f>ROUND(C22/$A$67,0)</f>
        <v>-25</v>
      </c>
      <c r="L22" s="222"/>
      <c r="M22" s="297" t="s">
        <v>37</v>
      </c>
      <c r="N22" s="302">
        <f>+'[2]1. Retrieve'!$B24</f>
        <v>0</v>
      </c>
      <c r="O22" s="222">
        <f t="shared" si="15"/>
        <v>260</v>
      </c>
      <c r="P22" s="308"/>
      <c r="Q22" s="309"/>
      <c r="R22" s="308"/>
      <c r="S22" s="308">
        <v>-260</v>
      </c>
      <c r="T22" s="222"/>
      <c r="U22" s="222">
        <f t="shared" si="18"/>
        <v>0</v>
      </c>
      <c r="V22" s="222">
        <f t="shared" si="19"/>
        <v>0</v>
      </c>
      <c r="W22" s="222">
        <f t="shared" si="20"/>
        <v>260</v>
      </c>
      <c r="X22" s="222">
        <f t="shared" si="21"/>
        <v>-260</v>
      </c>
      <c r="Y22" s="222"/>
      <c r="Z22" s="308">
        <v>-996</v>
      </c>
      <c r="AA22" s="309">
        <v>-744</v>
      </c>
      <c r="AB22" s="308">
        <v>-497</v>
      </c>
      <c r="AC22" s="308">
        <v>-242</v>
      </c>
      <c r="AD22" s="222"/>
      <c r="AE22" s="222">
        <f t="shared" si="22"/>
        <v>-252</v>
      </c>
      <c r="AF22" s="222">
        <f t="shared" si="23"/>
        <v>-247</v>
      </c>
      <c r="AG22" s="222">
        <f t="shared" si="24"/>
        <v>-255</v>
      </c>
      <c r="AH22" s="222">
        <f t="shared" si="25"/>
        <v>-242</v>
      </c>
      <c r="AI22" s="222"/>
      <c r="AJ22" s="308">
        <v>-925</v>
      </c>
      <c r="AK22" s="309">
        <v>-680</v>
      </c>
      <c r="AL22" s="308">
        <v>-444</v>
      </c>
      <c r="AM22" s="308">
        <v>-214</v>
      </c>
      <c r="AN22" s="222"/>
      <c r="AO22" s="220">
        <f t="shared" si="26"/>
        <v>-245</v>
      </c>
      <c r="AP22" s="220">
        <f t="shared" si="27"/>
        <v>-236</v>
      </c>
      <c r="AQ22" s="220">
        <f t="shared" si="28"/>
        <v>-230</v>
      </c>
      <c r="AR22" s="220">
        <f t="shared" si="29"/>
        <v>-214</v>
      </c>
      <c r="AS22" s="220"/>
      <c r="AT22" s="308">
        <v>-823</v>
      </c>
      <c r="AU22" s="309">
        <v>-602</v>
      </c>
      <c r="AV22" s="308">
        <v>-408</v>
      </c>
      <c r="AW22" s="308">
        <v>-199</v>
      </c>
      <c r="AX22" s="222"/>
      <c r="AY22" s="220">
        <f t="shared" si="30"/>
        <v>-221</v>
      </c>
      <c r="AZ22" s="220">
        <f t="shared" si="31"/>
        <v>-194</v>
      </c>
      <c r="BA22" s="220">
        <f t="shared" si="32"/>
        <v>-209</v>
      </c>
      <c r="BB22" s="220">
        <f t="shared" si="33"/>
        <v>-199</v>
      </c>
    </row>
    <row r="23" spans="1:54" ht="12" customHeight="1">
      <c r="A23" s="39" t="s">
        <v>159</v>
      </c>
      <c r="B23" s="26">
        <f>K23</f>
        <v>-7</v>
      </c>
      <c r="C23" s="278">
        <f>S23</f>
        <v>-74</v>
      </c>
      <c r="D23" s="32">
        <f>AC23</f>
        <v>-75</v>
      </c>
      <c r="E23" s="33">
        <f t="shared" si="17"/>
        <v>-1.3333333333333308</v>
      </c>
      <c r="F23" s="33"/>
      <c r="G23" s="31">
        <f>X23</f>
        <v>-74</v>
      </c>
      <c r="H23" s="32">
        <f>AH23</f>
        <v>-75</v>
      </c>
      <c r="I23" s="28"/>
      <c r="J23" s="383">
        <f t="shared" si="34"/>
        <v>-7.1970083786793486</v>
      </c>
      <c r="K23" s="222">
        <f>ROUND(C23/$A$67,0)</f>
        <v>-7</v>
      </c>
      <c r="L23" s="222"/>
      <c r="M23" s="298" t="s">
        <v>159</v>
      </c>
      <c r="N23" s="302">
        <f>+'[2]1. Retrieve'!$B25</f>
        <v>0</v>
      </c>
      <c r="O23" s="222">
        <f t="shared" si="15"/>
        <v>74</v>
      </c>
      <c r="P23" s="308"/>
      <c r="Q23" s="309"/>
      <c r="R23" s="308"/>
      <c r="S23" s="308">
        <v>-74</v>
      </c>
      <c r="T23" s="222"/>
      <c r="U23" s="222">
        <f t="shared" si="18"/>
        <v>0</v>
      </c>
      <c r="V23" s="222">
        <f t="shared" si="19"/>
        <v>0</v>
      </c>
      <c r="W23" s="222">
        <f t="shared" si="20"/>
        <v>74</v>
      </c>
      <c r="X23" s="222">
        <f t="shared" si="21"/>
        <v>-74</v>
      </c>
      <c r="Y23" s="222"/>
      <c r="Z23" s="308">
        <v>-105</v>
      </c>
      <c r="AA23" s="309">
        <v>-142</v>
      </c>
      <c r="AB23" s="308">
        <v>-147</v>
      </c>
      <c r="AC23" s="308">
        <v>-75</v>
      </c>
      <c r="AD23" s="222"/>
      <c r="AE23" s="222">
        <f t="shared" si="22"/>
        <v>37</v>
      </c>
      <c r="AF23" s="222">
        <f t="shared" si="23"/>
        <v>5</v>
      </c>
      <c r="AG23" s="222">
        <f t="shared" si="24"/>
        <v>-72</v>
      </c>
      <c r="AH23" s="222">
        <f t="shared" si="25"/>
        <v>-75</v>
      </c>
      <c r="AI23" s="222"/>
      <c r="AJ23" s="308">
        <v>-156</v>
      </c>
      <c r="AK23" s="309">
        <v>-92</v>
      </c>
      <c r="AL23" s="308">
        <v>-58</v>
      </c>
      <c r="AM23" s="308">
        <v>-29</v>
      </c>
      <c r="AN23" s="222"/>
      <c r="AO23" s="220">
        <f t="shared" si="26"/>
        <v>-64</v>
      </c>
      <c r="AP23" s="220">
        <f t="shared" si="27"/>
        <v>-34</v>
      </c>
      <c r="AQ23" s="220">
        <f t="shared" si="28"/>
        <v>-29</v>
      </c>
      <c r="AR23" s="220">
        <f t="shared" si="29"/>
        <v>-29</v>
      </c>
      <c r="AS23" s="220"/>
      <c r="AT23" s="308">
        <v>-244</v>
      </c>
      <c r="AU23" s="309">
        <v>-174</v>
      </c>
      <c r="AV23" s="308">
        <v>-125</v>
      </c>
      <c r="AW23" s="308">
        <v>-66</v>
      </c>
      <c r="AX23" s="222"/>
      <c r="AY23" s="220">
        <f t="shared" si="30"/>
        <v>-70</v>
      </c>
      <c r="AZ23" s="220">
        <f t="shared" si="31"/>
        <v>-49</v>
      </c>
      <c r="BA23" s="220">
        <f t="shared" si="32"/>
        <v>-59</v>
      </c>
      <c r="BB23" s="220">
        <f t="shared" si="33"/>
        <v>-66</v>
      </c>
    </row>
    <row r="24" spans="1:54" ht="12" customHeight="1">
      <c r="A24" s="34" t="s">
        <v>122</v>
      </c>
      <c r="B24" s="36">
        <f>SUM(B21:B23)</f>
        <v>29</v>
      </c>
      <c r="C24" s="37">
        <f>SUM(C21:C23)</f>
        <v>302</v>
      </c>
      <c r="D24" s="38">
        <f>+D21+D22+D23</f>
        <v>250</v>
      </c>
      <c r="E24" s="33">
        <f>(+C24/D24-1)*100</f>
        <v>20.799999999999997</v>
      </c>
      <c r="F24" s="33"/>
      <c r="G24" s="37">
        <f>+G21+G22+G23</f>
        <v>302</v>
      </c>
      <c r="H24" s="38">
        <f>+H21+H22+H23</f>
        <v>250</v>
      </c>
      <c r="I24" s="28"/>
      <c r="J24" s="383">
        <f t="shared" si="34"/>
        <v>29.371574734610316</v>
      </c>
      <c r="K24" s="366">
        <f>ROUND(C24/$A$67,0)-B24</f>
        <v>0</v>
      </c>
      <c r="L24" s="222"/>
      <c r="M24" s="299" t="s">
        <v>122</v>
      </c>
      <c r="N24" s="302" t="str">
        <f>+'[2]1. Retrieve'!$B26</f>
        <v>IS4703</v>
      </c>
      <c r="O24" s="222" t="e">
        <f t="shared" si="15"/>
        <v>#VALUE!</v>
      </c>
      <c r="P24" s="222"/>
      <c r="Q24" s="222"/>
      <c r="R24" s="222"/>
      <c r="S24" s="222">
        <v>302</v>
      </c>
      <c r="T24" s="222"/>
      <c r="U24" s="222">
        <f t="shared" si="18"/>
        <v>0</v>
      </c>
      <c r="V24" s="222">
        <f t="shared" si="19"/>
        <v>0</v>
      </c>
      <c r="W24" s="222">
        <f t="shared" si="20"/>
        <v>-302</v>
      </c>
      <c r="X24" s="222">
        <f t="shared" si="21"/>
        <v>302</v>
      </c>
      <c r="Y24" s="222"/>
      <c r="Z24" s="222">
        <v>1274</v>
      </c>
      <c r="AA24" s="222">
        <v>862</v>
      </c>
      <c r="AB24" s="222">
        <v>520</v>
      </c>
      <c r="AC24" s="222">
        <v>250</v>
      </c>
      <c r="AD24" s="222"/>
      <c r="AE24" s="222">
        <f t="shared" si="22"/>
        <v>412</v>
      </c>
      <c r="AF24" s="222">
        <f t="shared" si="23"/>
        <v>342</v>
      </c>
      <c r="AG24" s="222">
        <f t="shared" si="24"/>
        <v>270</v>
      </c>
      <c r="AH24" s="222">
        <f t="shared" si="25"/>
        <v>250</v>
      </c>
      <c r="AI24" s="222"/>
      <c r="AJ24" s="222">
        <v>1015</v>
      </c>
      <c r="AK24" s="222">
        <v>765</v>
      </c>
      <c r="AL24" s="222">
        <v>506</v>
      </c>
      <c r="AM24" s="222">
        <v>253</v>
      </c>
      <c r="AN24" s="222"/>
      <c r="AO24" s="220">
        <f t="shared" si="26"/>
        <v>250</v>
      </c>
      <c r="AP24" s="220">
        <f t="shared" si="27"/>
        <v>259</v>
      </c>
      <c r="AQ24" s="220">
        <f t="shared" si="28"/>
        <v>253</v>
      </c>
      <c r="AR24" s="220">
        <f t="shared" si="29"/>
        <v>253</v>
      </c>
      <c r="AS24" s="222"/>
      <c r="AT24" s="222">
        <v>1040</v>
      </c>
      <c r="AU24" s="222">
        <v>794</v>
      </c>
      <c r="AV24" s="222">
        <f>+AV21+AV22+AV23</f>
        <v>513</v>
      </c>
      <c r="AW24" s="222">
        <v>256</v>
      </c>
      <c r="AX24" s="222"/>
      <c r="AY24" s="220">
        <f t="shared" si="30"/>
        <v>246</v>
      </c>
      <c r="AZ24" s="220">
        <f t="shared" si="31"/>
        <v>281</v>
      </c>
      <c r="BA24" s="220">
        <f t="shared" si="32"/>
        <v>257</v>
      </c>
      <c r="BB24" s="220">
        <f t="shared" si="33"/>
        <v>256</v>
      </c>
    </row>
    <row r="25" spans="1:54" ht="18" customHeight="1">
      <c r="A25" s="23" t="s">
        <v>1</v>
      </c>
      <c r="B25" s="26">
        <f>B12+B24</f>
        <v>322</v>
      </c>
      <c r="C25" s="27">
        <f>+C24+C12</f>
        <v>3315</v>
      </c>
      <c r="D25" s="28">
        <f>+D24+D12</f>
        <v>3081</v>
      </c>
      <c r="E25" s="29">
        <f>(+C25/D25-1)*100</f>
        <v>7.5949367088607556</v>
      </c>
      <c r="F25" s="29"/>
      <c r="G25" s="27">
        <f>+G24+G12</f>
        <v>3315</v>
      </c>
      <c r="H25" s="28">
        <f>+H24+H12</f>
        <v>3081</v>
      </c>
      <c r="I25" s="28"/>
      <c r="J25" s="383">
        <f t="shared" si="34"/>
        <v>322.40652399083842</v>
      </c>
      <c r="K25" s="290">
        <f>ROUND(C25/$A$67,0)-B25</f>
        <v>0</v>
      </c>
      <c r="L25" s="222"/>
      <c r="M25" s="296" t="s">
        <v>1</v>
      </c>
      <c r="N25" s="388">
        <f>+'[2]1. Retrieve'!$B28</f>
        <v>0</v>
      </c>
      <c r="O25" s="222">
        <f t="shared" si="15"/>
        <v>-3315</v>
      </c>
      <c r="P25" s="222"/>
      <c r="Q25" s="222"/>
      <c r="R25" s="222"/>
      <c r="S25" s="222">
        <v>3315</v>
      </c>
      <c r="T25" s="222"/>
      <c r="U25" s="222">
        <f t="shared" si="18"/>
        <v>0</v>
      </c>
      <c r="V25" s="222">
        <f t="shared" si="19"/>
        <v>0</v>
      </c>
      <c r="W25" s="222">
        <f t="shared" si="20"/>
        <v>-3315</v>
      </c>
      <c r="X25" s="222">
        <f t="shared" si="21"/>
        <v>3315</v>
      </c>
      <c r="Y25" s="222"/>
      <c r="Z25" s="222">
        <v>12434</v>
      </c>
      <c r="AA25" s="222">
        <v>9080</v>
      </c>
      <c r="AB25" s="222">
        <v>6464</v>
      </c>
      <c r="AC25" s="222">
        <v>3081</v>
      </c>
      <c r="AD25" s="222"/>
      <c r="AE25" s="222">
        <f t="shared" si="22"/>
        <v>3354</v>
      </c>
      <c r="AF25" s="222">
        <f t="shared" si="23"/>
        <v>2616</v>
      </c>
      <c r="AG25" s="222">
        <f t="shared" si="24"/>
        <v>3383</v>
      </c>
      <c r="AH25" s="222">
        <f t="shared" si="25"/>
        <v>3081</v>
      </c>
      <c r="AI25" s="222"/>
      <c r="AJ25" s="222">
        <v>10124</v>
      </c>
      <c r="AK25" s="222">
        <v>7492</v>
      </c>
      <c r="AL25" s="222">
        <v>5116</v>
      </c>
      <c r="AM25" s="222">
        <v>2275</v>
      </c>
      <c r="AN25" s="222"/>
      <c r="AO25" s="220">
        <f t="shared" si="26"/>
        <v>2632</v>
      </c>
      <c r="AP25" s="220">
        <f t="shared" si="27"/>
        <v>2376</v>
      </c>
      <c r="AQ25" s="220">
        <f t="shared" si="28"/>
        <v>2841</v>
      </c>
      <c r="AR25" s="220">
        <f t="shared" si="29"/>
        <v>2275</v>
      </c>
      <c r="AS25" s="222"/>
      <c r="AT25" s="222">
        <v>9641</v>
      </c>
      <c r="AU25" s="222">
        <v>7046</v>
      </c>
      <c r="AV25" s="222">
        <f>+AV12+AV24</f>
        <v>4695</v>
      </c>
      <c r="AW25" s="222">
        <v>2245</v>
      </c>
      <c r="AX25" s="222"/>
      <c r="AY25" s="220">
        <f t="shared" si="30"/>
        <v>2595</v>
      </c>
      <c r="AZ25" s="220">
        <f t="shared" si="31"/>
        <v>2351</v>
      </c>
      <c r="BA25" s="220">
        <f t="shared" si="32"/>
        <v>2450</v>
      </c>
      <c r="BB25" s="220">
        <f t="shared" si="33"/>
        <v>2245</v>
      </c>
    </row>
    <row r="26" spans="1:54" ht="18" customHeight="1">
      <c r="A26" s="25" t="s">
        <v>115</v>
      </c>
      <c r="B26" s="26">
        <f>K26</f>
        <v>-8</v>
      </c>
      <c r="C26" s="278">
        <f>S26</f>
        <v>-86</v>
      </c>
      <c r="D26" s="28">
        <f>AC26</f>
        <v>-96</v>
      </c>
      <c r="E26" s="29">
        <f>(+C26/D26-1)*100</f>
        <v>-10.416666666666663</v>
      </c>
      <c r="F26" s="29"/>
      <c r="G26" s="27">
        <f>X26</f>
        <v>-86</v>
      </c>
      <c r="H26" s="28">
        <f>AH26</f>
        <v>-96</v>
      </c>
      <c r="I26" s="28"/>
      <c r="J26" s="383">
        <f t="shared" si="34"/>
        <v>-8.3640908184651899</v>
      </c>
      <c r="K26" s="236">
        <f>ROUND(C26/$A$67,0)</f>
        <v>-8</v>
      </c>
      <c r="L26" s="222"/>
      <c r="M26" s="295" t="s">
        <v>115</v>
      </c>
      <c r="N26" s="302">
        <f>+'[2]1. Retrieve'!$B32</f>
        <v>0</v>
      </c>
      <c r="O26" s="222">
        <f t="shared" si="15"/>
        <v>86</v>
      </c>
      <c r="P26" s="308"/>
      <c r="Q26" s="309"/>
      <c r="R26" s="308"/>
      <c r="S26" s="308">
        <v>-86</v>
      </c>
      <c r="T26" s="222"/>
      <c r="U26" s="222">
        <f t="shared" si="18"/>
        <v>0</v>
      </c>
      <c r="V26" s="222">
        <f t="shared" si="19"/>
        <v>0</v>
      </c>
      <c r="W26" s="222">
        <f t="shared" si="20"/>
        <v>86</v>
      </c>
      <c r="X26" s="222">
        <f t="shared" si="21"/>
        <v>-86</v>
      </c>
      <c r="Y26" s="222"/>
      <c r="Z26" s="308">
        <v>-373</v>
      </c>
      <c r="AA26" s="309">
        <v>-278</v>
      </c>
      <c r="AB26" s="308">
        <v>-200</v>
      </c>
      <c r="AC26" s="308">
        <v>-96</v>
      </c>
      <c r="AD26" s="222"/>
      <c r="AE26" s="222">
        <f t="shared" si="22"/>
        <v>-95</v>
      </c>
      <c r="AF26" s="222">
        <f t="shared" si="23"/>
        <v>-78</v>
      </c>
      <c r="AG26" s="222">
        <f t="shared" si="24"/>
        <v>-104</v>
      </c>
      <c r="AH26" s="222">
        <f t="shared" si="25"/>
        <v>-96</v>
      </c>
      <c r="AI26" s="222"/>
      <c r="AJ26" s="308">
        <v>-405</v>
      </c>
      <c r="AK26" s="309">
        <v>-309</v>
      </c>
      <c r="AL26" s="308">
        <v>-215</v>
      </c>
      <c r="AM26" s="308">
        <v>-121</v>
      </c>
      <c r="AN26" s="222"/>
      <c r="AO26" s="220">
        <f t="shared" si="26"/>
        <v>-96</v>
      </c>
      <c r="AP26" s="220">
        <f t="shared" si="27"/>
        <v>-94</v>
      </c>
      <c r="AQ26" s="220">
        <f t="shared" si="28"/>
        <v>-94</v>
      </c>
      <c r="AR26" s="220">
        <f t="shared" si="29"/>
        <v>-121</v>
      </c>
      <c r="AS26" s="220"/>
      <c r="AT26" s="308">
        <v>-259</v>
      </c>
      <c r="AU26" s="309">
        <v>-181</v>
      </c>
      <c r="AV26" s="308">
        <v>-141</v>
      </c>
      <c r="AW26" s="308">
        <v>-73</v>
      </c>
      <c r="AX26" s="222"/>
      <c r="AY26" s="220">
        <f t="shared" si="30"/>
        <v>-78</v>
      </c>
      <c r="AZ26" s="220">
        <f t="shared" si="31"/>
        <v>-40</v>
      </c>
      <c r="BA26" s="220">
        <f t="shared" si="32"/>
        <v>-68</v>
      </c>
      <c r="BB26" s="220">
        <f t="shared" si="33"/>
        <v>-73</v>
      </c>
    </row>
    <row r="27" spans="1:54" ht="12" customHeight="1">
      <c r="A27" s="25" t="s">
        <v>116</v>
      </c>
      <c r="B27" s="26">
        <f>K27</f>
        <v>-3</v>
      </c>
      <c r="C27" s="278">
        <f>S27</f>
        <v>-26</v>
      </c>
      <c r="D27" s="28">
        <f>AC27</f>
        <v>5</v>
      </c>
      <c r="E27" s="29">
        <f>(+C27/D27-1)*100</f>
        <v>-620</v>
      </c>
      <c r="F27" s="29"/>
      <c r="G27" s="27">
        <f>X27</f>
        <v>-26</v>
      </c>
      <c r="H27" s="28">
        <f>AH27</f>
        <v>5</v>
      </c>
      <c r="I27" s="28"/>
      <c r="J27" s="383">
        <f t="shared" si="34"/>
        <v>-2.5286786195359876</v>
      </c>
      <c r="K27" s="222">
        <f>ROUND(C27/$A$67,0)</f>
        <v>-3</v>
      </c>
      <c r="L27" s="222"/>
      <c r="M27" s="295" t="s">
        <v>116</v>
      </c>
      <c r="N27" s="302">
        <f>+'[2]1. Retrieve'!$B35</f>
        <v>0</v>
      </c>
      <c r="O27" s="222">
        <f t="shared" si="15"/>
        <v>26</v>
      </c>
      <c r="P27" s="308"/>
      <c r="Q27" s="309"/>
      <c r="R27" s="308"/>
      <c r="S27" s="308">
        <v>-26</v>
      </c>
      <c r="T27" s="222"/>
      <c r="U27" s="222">
        <f t="shared" ref="U27:W28" si="35">+P27-Q27</f>
        <v>0</v>
      </c>
      <c r="V27" s="222">
        <f t="shared" si="35"/>
        <v>0</v>
      </c>
      <c r="W27" s="222">
        <f t="shared" si="35"/>
        <v>26</v>
      </c>
      <c r="X27" s="222">
        <f>+S27</f>
        <v>-26</v>
      </c>
      <c r="Y27" s="222"/>
      <c r="Z27" s="308">
        <v>-23</v>
      </c>
      <c r="AA27" s="309">
        <v>-13</v>
      </c>
      <c r="AB27" s="308">
        <v>25</v>
      </c>
      <c r="AC27" s="308">
        <v>5</v>
      </c>
      <c r="AD27" s="222"/>
      <c r="AE27" s="222">
        <f t="shared" ref="AE27:AG28" si="36">+Z27-AA27</f>
        <v>-10</v>
      </c>
      <c r="AF27" s="222">
        <f t="shared" si="36"/>
        <v>-38</v>
      </c>
      <c r="AG27" s="222">
        <f t="shared" si="36"/>
        <v>20</v>
      </c>
      <c r="AH27" s="222">
        <f>+AC27</f>
        <v>5</v>
      </c>
      <c r="AI27" s="222"/>
      <c r="AJ27" s="308">
        <v>-16</v>
      </c>
      <c r="AK27" s="309">
        <v>19</v>
      </c>
      <c r="AL27" s="308">
        <v>-18</v>
      </c>
      <c r="AM27" s="308">
        <v>-8</v>
      </c>
      <c r="AN27" s="222"/>
      <c r="AO27" s="220">
        <f t="shared" ref="AO27:AQ28" si="37">+AJ27-AK27</f>
        <v>-35</v>
      </c>
      <c r="AP27" s="220">
        <f t="shared" si="37"/>
        <v>37</v>
      </c>
      <c r="AQ27" s="220">
        <f t="shared" si="37"/>
        <v>-10</v>
      </c>
      <c r="AR27" s="220">
        <f>+AM27</f>
        <v>-8</v>
      </c>
      <c r="AS27" s="220"/>
      <c r="AT27" s="308">
        <v>-273</v>
      </c>
      <c r="AU27" s="309">
        <v>-176</v>
      </c>
      <c r="AV27" s="308">
        <v>-104</v>
      </c>
      <c r="AW27" s="308">
        <v>-14</v>
      </c>
      <c r="AX27" s="222"/>
      <c r="AY27" s="220">
        <f t="shared" ref="AY27:BA28" si="38">+AT27-AU27</f>
        <v>-97</v>
      </c>
      <c r="AZ27" s="220">
        <f t="shared" si="38"/>
        <v>-72</v>
      </c>
      <c r="BA27" s="220">
        <f t="shared" si="38"/>
        <v>-90</v>
      </c>
      <c r="BB27" s="220">
        <f>+AW27</f>
        <v>-14</v>
      </c>
    </row>
    <row r="28" spans="1:54" ht="24" customHeight="1">
      <c r="A28" s="447" t="s">
        <v>178</v>
      </c>
      <c r="B28" s="30">
        <f>K28</f>
        <v>1</v>
      </c>
      <c r="C28" s="288">
        <f>S28</f>
        <v>11</v>
      </c>
      <c r="D28" s="32">
        <f>AC28</f>
        <v>9</v>
      </c>
      <c r="E28" s="33">
        <f>(+C28/D28-1)*100+0.01</f>
        <v>22.232222222222234</v>
      </c>
      <c r="F28" s="29"/>
      <c r="G28" s="27">
        <f>X28</f>
        <v>11</v>
      </c>
      <c r="H28" s="28">
        <f>AH28</f>
        <v>9</v>
      </c>
      <c r="I28" s="28"/>
      <c r="J28" s="383">
        <f t="shared" si="34"/>
        <v>1.0698255698036869</v>
      </c>
      <c r="K28" s="222">
        <f>ROUND(C28/$A$67,0)</f>
        <v>1</v>
      </c>
      <c r="L28" s="222"/>
      <c r="M28" s="297" t="s">
        <v>172</v>
      </c>
      <c r="N28" s="302">
        <f>+'[2]1. Retrieve'!$B36</f>
        <v>0</v>
      </c>
      <c r="O28" s="222">
        <f t="shared" si="15"/>
        <v>-11</v>
      </c>
      <c r="P28" s="308"/>
      <c r="Q28" s="309"/>
      <c r="R28" s="308"/>
      <c r="S28" s="308">
        <v>11</v>
      </c>
      <c r="T28" s="222"/>
      <c r="U28" s="222">
        <f t="shared" si="35"/>
        <v>0</v>
      </c>
      <c r="V28" s="222">
        <f t="shared" si="35"/>
        <v>0</v>
      </c>
      <c r="W28" s="222">
        <f t="shared" si="35"/>
        <v>-11</v>
      </c>
      <c r="X28" s="222">
        <f>+S28</f>
        <v>11</v>
      </c>
      <c r="Y28" s="222"/>
      <c r="Z28" s="308">
        <v>44</v>
      </c>
      <c r="AA28" s="309">
        <v>31</v>
      </c>
      <c r="AB28" s="308">
        <v>24</v>
      </c>
      <c r="AC28" s="308">
        <v>9</v>
      </c>
      <c r="AD28" s="222"/>
      <c r="AE28" s="222">
        <f t="shared" si="36"/>
        <v>13</v>
      </c>
      <c r="AF28" s="222">
        <f t="shared" si="36"/>
        <v>7</v>
      </c>
      <c r="AG28" s="222">
        <f t="shared" si="36"/>
        <v>15</v>
      </c>
      <c r="AH28" s="222">
        <f>+AC28</f>
        <v>9</v>
      </c>
      <c r="AI28" s="222"/>
      <c r="AJ28" s="308">
        <v>60</v>
      </c>
      <c r="AK28" s="309">
        <v>41</v>
      </c>
      <c r="AL28" s="308">
        <v>32</v>
      </c>
      <c r="AM28" s="308">
        <v>20</v>
      </c>
      <c r="AN28" s="222"/>
      <c r="AO28" s="220">
        <f t="shared" si="37"/>
        <v>19</v>
      </c>
      <c r="AP28" s="220">
        <f t="shared" si="37"/>
        <v>9</v>
      </c>
      <c r="AQ28" s="220">
        <f t="shared" si="37"/>
        <v>12</v>
      </c>
      <c r="AR28" s="220">
        <f>+AM28</f>
        <v>20</v>
      </c>
      <c r="AS28" s="220"/>
      <c r="AT28" s="308">
        <v>46</v>
      </c>
      <c r="AU28" s="309">
        <v>40</v>
      </c>
      <c r="AV28" s="308">
        <v>42</v>
      </c>
      <c r="AW28" s="308">
        <v>18</v>
      </c>
      <c r="AX28" s="222"/>
      <c r="AY28" s="220">
        <f t="shared" si="38"/>
        <v>6</v>
      </c>
      <c r="AZ28" s="220">
        <f t="shared" si="38"/>
        <v>-2</v>
      </c>
      <c r="BA28" s="220">
        <f t="shared" si="38"/>
        <v>24</v>
      </c>
      <c r="BB28" s="220">
        <f>+AW28</f>
        <v>18</v>
      </c>
    </row>
    <row r="29" spans="1:54" ht="13.15" hidden="1" customHeight="1" outlineLevel="1">
      <c r="A29" s="39" t="s">
        <v>171</v>
      </c>
      <c r="B29" s="323" t="s">
        <v>13</v>
      </c>
      <c r="C29" s="278" t="s">
        <v>13</v>
      </c>
      <c r="D29" s="33">
        <f>+AJ29</f>
        <v>0</v>
      </c>
      <c r="E29" s="338" t="s">
        <v>13</v>
      </c>
      <c r="F29" s="33"/>
      <c r="G29" s="376">
        <f>+AE29</f>
        <v>0</v>
      </c>
      <c r="H29" s="33">
        <f>+AO29</f>
        <v>0</v>
      </c>
      <c r="I29" s="28"/>
      <c r="J29" s="383" t="e">
        <f t="shared" si="34"/>
        <v>#VALUE!</v>
      </c>
      <c r="K29" s="222" t="e">
        <f>ROUND(C29/$A$67,0)</f>
        <v>#VALUE!</v>
      </c>
      <c r="L29" s="222"/>
      <c r="M29" s="298" t="s">
        <v>175</v>
      </c>
      <c r="N29" s="302"/>
      <c r="O29" s="222">
        <f t="shared" si="15"/>
        <v>0</v>
      </c>
      <c r="P29" s="308"/>
      <c r="Q29" s="309"/>
      <c r="R29" s="308"/>
      <c r="S29" s="308"/>
      <c r="T29" s="222"/>
      <c r="U29" s="222"/>
      <c r="V29" s="222">
        <f t="shared" si="19"/>
        <v>0</v>
      </c>
      <c r="W29" s="222" t="s">
        <v>13</v>
      </c>
      <c r="X29" s="222">
        <f t="shared" si="21"/>
        <v>0</v>
      </c>
      <c r="Y29" s="222"/>
      <c r="Z29" s="308"/>
      <c r="AA29" s="309"/>
      <c r="AB29" s="308"/>
      <c r="AC29" s="308"/>
      <c r="AD29" s="222"/>
      <c r="AE29" s="222"/>
      <c r="AF29" s="222">
        <f t="shared" si="23"/>
        <v>0</v>
      </c>
      <c r="AG29" s="222" t="s">
        <v>13</v>
      </c>
      <c r="AH29" s="222">
        <f t="shared" si="25"/>
        <v>0</v>
      </c>
      <c r="AI29" s="222"/>
      <c r="AJ29" s="308">
        <v>0</v>
      </c>
      <c r="AK29" s="309"/>
      <c r="AL29" s="308">
        <v>0</v>
      </c>
      <c r="AM29" s="308">
        <v>0</v>
      </c>
      <c r="AN29" s="222"/>
      <c r="AO29" s="220"/>
      <c r="AP29" s="220">
        <f t="shared" ref="AP29:AQ33" si="39">+AK29-AL29</f>
        <v>0</v>
      </c>
      <c r="AQ29" s="220" t="s">
        <v>13</v>
      </c>
      <c r="AR29" s="220">
        <f t="shared" si="29"/>
        <v>0</v>
      </c>
      <c r="AS29" s="220"/>
      <c r="AT29" s="308">
        <v>0</v>
      </c>
      <c r="AU29" s="309">
        <v>0</v>
      </c>
      <c r="AV29" s="308" t="s">
        <v>13</v>
      </c>
      <c r="AW29" s="308" t="s">
        <v>13</v>
      </c>
      <c r="AX29" s="222"/>
      <c r="AY29" s="220">
        <f t="shared" si="30"/>
        <v>0</v>
      </c>
      <c r="AZ29" s="220" t="e">
        <f t="shared" ref="AZ29:BA33" si="40">+AU29-AV29</f>
        <v>#VALUE!</v>
      </c>
      <c r="BA29" s="220" t="e">
        <f t="shared" si="40"/>
        <v>#VALUE!</v>
      </c>
      <c r="BB29" s="220" t="str">
        <f t="shared" si="33"/>
        <v>-</v>
      </c>
    </row>
    <row r="30" spans="1:54" ht="19.5" customHeight="1" collapsed="1">
      <c r="A30" s="165" t="s">
        <v>113</v>
      </c>
      <c r="B30" s="36">
        <f>SUM(B26:B29)</f>
        <v>-10</v>
      </c>
      <c r="C30" s="37">
        <f>SUM(C26:C29)</f>
        <v>-101</v>
      </c>
      <c r="D30" s="38">
        <f>SUM(D26:D29)</f>
        <v>-82</v>
      </c>
      <c r="E30" s="193">
        <f>(+C30/D30-1)*100</f>
        <v>23.170731707317071</v>
      </c>
      <c r="F30" s="193"/>
      <c r="G30" s="37">
        <f>SUM(G26:G29)</f>
        <v>-101</v>
      </c>
      <c r="H30" s="38">
        <f>SUM(H26:H29)</f>
        <v>-82</v>
      </c>
      <c r="I30" s="28"/>
      <c r="J30" s="383">
        <f t="shared" si="34"/>
        <v>-9.8229438681974894</v>
      </c>
      <c r="K30" s="205">
        <f>ROUND(C30/$A$67,0)-B30</f>
        <v>0</v>
      </c>
      <c r="L30" s="28"/>
      <c r="M30" s="300" t="s">
        <v>113</v>
      </c>
      <c r="N30" s="302">
        <f>SUM(N26:N29)</f>
        <v>0</v>
      </c>
      <c r="O30" s="222">
        <f t="shared" si="15"/>
        <v>101</v>
      </c>
      <c r="P30" s="222"/>
      <c r="Q30" s="222"/>
      <c r="R30" s="222"/>
      <c r="S30" s="222">
        <v>-101</v>
      </c>
      <c r="T30" s="222"/>
      <c r="U30" s="222">
        <f>+P30-Q30</f>
        <v>0</v>
      </c>
      <c r="V30" s="222">
        <f t="shared" si="19"/>
        <v>0</v>
      </c>
      <c r="W30" s="222">
        <f>+R30-S30</f>
        <v>101</v>
      </c>
      <c r="X30" s="222">
        <f t="shared" si="21"/>
        <v>-101</v>
      </c>
      <c r="Y30" s="222"/>
      <c r="Z30" s="222">
        <v>-352</v>
      </c>
      <c r="AA30" s="222">
        <v>-260</v>
      </c>
      <c r="AB30" s="222">
        <v>-151</v>
      </c>
      <c r="AC30" s="222">
        <v>-82</v>
      </c>
      <c r="AD30" s="222"/>
      <c r="AE30" s="222">
        <f>+Z30-AA30</f>
        <v>-92</v>
      </c>
      <c r="AF30" s="222">
        <f t="shared" si="23"/>
        <v>-109</v>
      </c>
      <c r="AG30" s="222">
        <f>+AB30-AC30</f>
        <v>-69</v>
      </c>
      <c r="AH30" s="222">
        <f t="shared" si="25"/>
        <v>-82</v>
      </c>
      <c r="AI30" s="222"/>
      <c r="AJ30" s="222">
        <v>-361</v>
      </c>
      <c r="AK30" s="222">
        <v>-250</v>
      </c>
      <c r="AL30" s="222">
        <v>-201</v>
      </c>
      <c r="AM30" s="222">
        <v>-109</v>
      </c>
      <c r="AN30" s="222"/>
      <c r="AO30" s="220">
        <f>+AJ30-AK30</f>
        <v>-111</v>
      </c>
      <c r="AP30" s="220">
        <f t="shared" si="39"/>
        <v>-49</v>
      </c>
      <c r="AQ30" s="220">
        <f t="shared" si="39"/>
        <v>-92</v>
      </c>
      <c r="AR30" s="220">
        <f t="shared" si="29"/>
        <v>-109</v>
      </c>
      <c r="AS30" s="222"/>
      <c r="AT30" s="222">
        <v>-532</v>
      </c>
      <c r="AU30" s="222">
        <v>-357</v>
      </c>
      <c r="AV30" s="222">
        <f>+SUM(AV26:AV29)</f>
        <v>-203</v>
      </c>
      <c r="AW30" s="222">
        <v>-87</v>
      </c>
      <c r="AX30" s="222"/>
      <c r="AY30" s="220">
        <f>+AT30-AU30</f>
        <v>-175</v>
      </c>
      <c r="AZ30" s="220">
        <f t="shared" si="40"/>
        <v>-154</v>
      </c>
      <c r="BA30" s="220">
        <f t="shared" si="40"/>
        <v>-116</v>
      </c>
      <c r="BB30" s="220">
        <f t="shared" si="33"/>
        <v>-87</v>
      </c>
    </row>
    <row r="31" spans="1:54" s="16" customFormat="1" ht="14.25" customHeight="1">
      <c r="A31" s="23" t="s">
        <v>106</v>
      </c>
      <c r="B31" s="28">
        <f>+B25+B30</f>
        <v>312</v>
      </c>
      <c r="C31" s="27">
        <f>+C30+C25</f>
        <v>3214</v>
      </c>
      <c r="D31" s="28">
        <f>+D30+D25</f>
        <v>2999</v>
      </c>
      <c r="E31" s="29">
        <f>(+C31/D31-1)*100</f>
        <v>7.1690563521173756</v>
      </c>
      <c r="F31" s="29"/>
      <c r="G31" s="27">
        <f>+G30+G25</f>
        <v>3214</v>
      </c>
      <c r="H31" s="28">
        <f>+H30+H25</f>
        <v>2999</v>
      </c>
      <c r="I31" s="28"/>
      <c r="J31" s="383">
        <f t="shared" si="34"/>
        <v>312.58358012264091</v>
      </c>
      <c r="K31" s="290">
        <f>ROUND(C31/$A$67,0)-B31</f>
        <v>1</v>
      </c>
      <c r="L31" s="222"/>
      <c r="M31" s="296" t="s">
        <v>106</v>
      </c>
      <c r="N31" s="388">
        <f>+'[2]1. Retrieve'!$B38</f>
        <v>0</v>
      </c>
      <c r="O31" s="222">
        <f t="shared" si="15"/>
        <v>-3214</v>
      </c>
      <c r="P31" s="222"/>
      <c r="Q31" s="222"/>
      <c r="R31" s="222"/>
      <c r="S31" s="222">
        <v>3214</v>
      </c>
      <c r="T31" s="222"/>
      <c r="U31" s="222">
        <f>+P31-Q31</f>
        <v>0</v>
      </c>
      <c r="V31" s="222">
        <f t="shared" si="19"/>
        <v>0</v>
      </c>
      <c r="W31" s="222">
        <f>+R31-S31</f>
        <v>-3214</v>
      </c>
      <c r="X31" s="222">
        <f t="shared" si="21"/>
        <v>3214</v>
      </c>
      <c r="Y31" s="222"/>
      <c r="Z31" s="222">
        <v>12082</v>
      </c>
      <c r="AA31" s="222">
        <v>8820</v>
      </c>
      <c r="AB31" s="222">
        <v>6313</v>
      </c>
      <c r="AC31" s="222">
        <v>2998.5</v>
      </c>
      <c r="AD31" s="222"/>
      <c r="AE31" s="222">
        <f>+Z31-AA31</f>
        <v>3262</v>
      </c>
      <c r="AF31" s="222">
        <f t="shared" si="23"/>
        <v>2507</v>
      </c>
      <c r="AG31" s="222">
        <f>+AB31-AC31</f>
        <v>3314.5</v>
      </c>
      <c r="AH31" s="222">
        <f t="shared" si="25"/>
        <v>2998.5</v>
      </c>
      <c r="AI31" s="222"/>
      <c r="AJ31" s="222">
        <v>9763</v>
      </c>
      <c r="AK31" s="222">
        <v>7243</v>
      </c>
      <c r="AL31" s="222">
        <v>4915</v>
      </c>
      <c r="AM31" s="222">
        <v>2166</v>
      </c>
      <c r="AN31" s="222"/>
      <c r="AO31" s="220">
        <f>+AJ31-AK31</f>
        <v>2520</v>
      </c>
      <c r="AP31" s="220">
        <f t="shared" si="39"/>
        <v>2328</v>
      </c>
      <c r="AQ31" s="220">
        <f t="shared" si="39"/>
        <v>2749</v>
      </c>
      <c r="AR31" s="220">
        <f t="shared" si="29"/>
        <v>2166</v>
      </c>
      <c r="AS31" s="222"/>
      <c r="AT31" s="222">
        <v>9109</v>
      </c>
      <c r="AU31" s="222">
        <v>6689</v>
      </c>
      <c r="AV31" s="222">
        <f>+AV25+AV30</f>
        <v>4492</v>
      </c>
      <c r="AW31" s="222">
        <v>2158</v>
      </c>
      <c r="AX31" s="222"/>
      <c r="AY31" s="220">
        <f>+AT31-AU31</f>
        <v>2420</v>
      </c>
      <c r="AZ31" s="220">
        <f t="shared" si="40"/>
        <v>2197</v>
      </c>
      <c r="BA31" s="220">
        <f t="shared" si="40"/>
        <v>2334</v>
      </c>
      <c r="BB31" s="220">
        <f t="shared" si="33"/>
        <v>2158</v>
      </c>
    </row>
    <row r="32" spans="1:54" ht="12.75" customHeight="1">
      <c r="A32" s="39" t="s">
        <v>111</v>
      </c>
      <c r="B32" s="32">
        <f>K32</f>
        <v>-83</v>
      </c>
      <c r="C32" s="288">
        <f>S32</f>
        <v>-847</v>
      </c>
      <c r="D32" s="32">
        <f>AC32</f>
        <v>-788</v>
      </c>
      <c r="E32" s="33">
        <f>(+C32/D32-1)*100</f>
        <v>7.4873096446700593</v>
      </c>
      <c r="F32" s="33"/>
      <c r="G32" s="31">
        <f>X32</f>
        <v>-847</v>
      </c>
      <c r="H32" s="32">
        <f>AH32</f>
        <v>-788</v>
      </c>
      <c r="I32" s="28"/>
      <c r="J32" s="383">
        <f t="shared" si="34"/>
        <v>-82.376568874883901</v>
      </c>
      <c r="K32" s="471">
        <f>ROUND(C32/$A$67,0)-1</f>
        <v>-83</v>
      </c>
      <c r="L32" s="222"/>
      <c r="M32" s="298" t="s">
        <v>111</v>
      </c>
      <c r="N32" s="302">
        <f>+'[2]1. Retrieve'!$B39</f>
        <v>0</v>
      </c>
      <c r="O32" s="222">
        <f t="shared" si="15"/>
        <v>847</v>
      </c>
      <c r="P32" s="308"/>
      <c r="Q32" s="309"/>
      <c r="R32" s="308"/>
      <c r="S32" s="308">
        <v>-847</v>
      </c>
      <c r="T32" s="222"/>
      <c r="U32" s="222">
        <f>+P32-Q32</f>
        <v>0</v>
      </c>
      <c r="V32" s="222">
        <f t="shared" si="19"/>
        <v>0</v>
      </c>
      <c r="W32" s="222">
        <f>+R32-S32</f>
        <v>847</v>
      </c>
      <c r="X32" s="222">
        <f t="shared" si="21"/>
        <v>-847</v>
      </c>
      <c r="Y32" s="222"/>
      <c r="Z32" s="308">
        <v>-3377</v>
      </c>
      <c r="AA32" s="309">
        <v>-2465</v>
      </c>
      <c r="AB32" s="308">
        <v>-1702</v>
      </c>
      <c r="AC32" s="308">
        <v>-788</v>
      </c>
      <c r="AD32" s="222"/>
      <c r="AE32" s="222">
        <f>+Z32-AA32</f>
        <v>-912</v>
      </c>
      <c r="AF32" s="222">
        <f t="shared" si="23"/>
        <v>-763</v>
      </c>
      <c r="AG32" s="222">
        <f>+AB32-AC32</f>
        <v>-914</v>
      </c>
      <c r="AH32" s="222">
        <f t="shared" si="25"/>
        <v>-788</v>
      </c>
      <c r="AI32" s="222"/>
      <c r="AJ32" s="308">
        <v>-2720</v>
      </c>
      <c r="AK32" s="309">
        <v>-2016</v>
      </c>
      <c r="AL32" s="308">
        <v>-1438</v>
      </c>
      <c r="AM32" s="308">
        <v>-620</v>
      </c>
      <c r="AN32" s="222"/>
      <c r="AO32" s="220">
        <f>+AJ32-AK32</f>
        <v>-704</v>
      </c>
      <c r="AP32" s="220">
        <f t="shared" si="39"/>
        <v>-578</v>
      </c>
      <c r="AQ32" s="220">
        <f t="shared" si="39"/>
        <v>-818</v>
      </c>
      <c r="AR32" s="220">
        <f t="shared" si="29"/>
        <v>-620</v>
      </c>
      <c r="AS32" s="220"/>
      <c r="AT32" s="308">
        <v>-2356</v>
      </c>
      <c r="AU32" s="309">
        <v>-1749</v>
      </c>
      <c r="AV32" s="308">
        <v>-1113</v>
      </c>
      <c r="AW32" s="308">
        <v>-458</v>
      </c>
      <c r="AX32" s="222"/>
      <c r="AY32" s="220">
        <f>+AT32-AU32</f>
        <v>-607</v>
      </c>
      <c r="AZ32" s="220">
        <f t="shared" si="40"/>
        <v>-636</v>
      </c>
      <c r="BA32" s="220">
        <f t="shared" si="40"/>
        <v>-655</v>
      </c>
      <c r="BB32" s="220">
        <f t="shared" si="33"/>
        <v>-458</v>
      </c>
    </row>
    <row r="33" spans="1:54" s="180" customFormat="1" ht="16.149999999999999" customHeight="1">
      <c r="A33" s="179" t="s">
        <v>104</v>
      </c>
      <c r="B33" s="28">
        <f>+B31+B32</f>
        <v>229</v>
      </c>
      <c r="C33" s="27">
        <f>+C32+C31</f>
        <v>2367</v>
      </c>
      <c r="D33" s="28">
        <f>+D32+D31</f>
        <v>2211</v>
      </c>
      <c r="E33" s="29">
        <f>(+C33/D33-1)*100</f>
        <v>7.0556309362279412</v>
      </c>
      <c r="F33" s="29"/>
      <c r="G33" s="27">
        <f>+G32+G31</f>
        <v>2367</v>
      </c>
      <c r="H33" s="28">
        <f>+H32+H31</f>
        <v>2211</v>
      </c>
      <c r="I33" s="28"/>
      <c r="J33" s="383">
        <f t="shared" si="34"/>
        <v>230.20701124775701</v>
      </c>
      <c r="K33" s="205">
        <f>ROUND(C33/$A$67,0)-B33</f>
        <v>1</v>
      </c>
      <c r="L33" s="28"/>
      <c r="M33" s="301" t="s">
        <v>104</v>
      </c>
      <c r="N33" s="302">
        <f>+'[2]1. Retrieve'!$B40</f>
        <v>0</v>
      </c>
      <c r="O33" s="222">
        <f t="shared" si="15"/>
        <v>-2367</v>
      </c>
      <c r="P33" s="28"/>
      <c r="Q33" s="28"/>
      <c r="R33" s="28"/>
      <c r="S33" s="28">
        <v>2367</v>
      </c>
      <c r="T33" s="28"/>
      <c r="U33" s="28">
        <f>+P33-Q33</f>
        <v>0</v>
      </c>
      <c r="V33" s="28">
        <f t="shared" si="19"/>
        <v>0</v>
      </c>
      <c r="W33" s="28">
        <f>+R33-S33</f>
        <v>-2367</v>
      </c>
      <c r="X33" s="28">
        <f t="shared" si="21"/>
        <v>2367</v>
      </c>
      <c r="Y33" s="28"/>
      <c r="Z33" s="28">
        <v>8705</v>
      </c>
      <c r="AA33" s="28">
        <v>6355</v>
      </c>
      <c r="AB33" s="28">
        <v>4611</v>
      </c>
      <c r="AC33" s="28">
        <v>2211</v>
      </c>
      <c r="AD33" s="28"/>
      <c r="AE33" s="28">
        <f>+Z33-AA33</f>
        <v>2350</v>
      </c>
      <c r="AF33" s="28">
        <f t="shared" si="23"/>
        <v>1744</v>
      </c>
      <c r="AG33" s="28">
        <f>+AB33-AC33</f>
        <v>2400</v>
      </c>
      <c r="AH33" s="28">
        <f t="shared" si="25"/>
        <v>2211</v>
      </c>
      <c r="AI33" s="28"/>
      <c r="AJ33" s="28">
        <v>7043</v>
      </c>
      <c r="AK33" s="28">
        <v>5227</v>
      </c>
      <c r="AL33" s="28">
        <v>3477</v>
      </c>
      <c r="AM33" s="28">
        <v>1546</v>
      </c>
      <c r="AN33" s="28"/>
      <c r="AO33" s="192">
        <f>+AJ33-AK33</f>
        <v>1816</v>
      </c>
      <c r="AP33" s="192">
        <f t="shared" si="39"/>
        <v>1750</v>
      </c>
      <c r="AQ33" s="192">
        <f t="shared" si="39"/>
        <v>1931</v>
      </c>
      <c r="AR33" s="192">
        <f t="shared" si="29"/>
        <v>1546</v>
      </c>
      <c r="AS33" s="28"/>
      <c r="AT33" s="28">
        <v>6753</v>
      </c>
      <c r="AU33" s="28">
        <v>4940</v>
      </c>
      <c r="AV33" s="28">
        <f>+AV31+AV32</f>
        <v>3379</v>
      </c>
      <c r="AW33" s="28">
        <v>1700</v>
      </c>
      <c r="AX33" s="28"/>
      <c r="AY33" s="192">
        <f>+AT33-AU33</f>
        <v>1813</v>
      </c>
      <c r="AZ33" s="192">
        <f t="shared" si="40"/>
        <v>1561</v>
      </c>
      <c r="BA33" s="192">
        <f t="shared" si="40"/>
        <v>1679</v>
      </c>
      <c r="BB33" s="192">
        <f t="shared" si="33"/>
        <v>1700</v>
      </c>
    </row>
    <row r="34" spans="1:54" ht="9" customHeight="1">
      <c r="A34" s="42"/>
      <c r="B34" s="43"/>
      <c r="C34" s="44"/>
      <c r="D34" s="28"/>
      <c r="E34" s="29"/>
      <c r="F34" s="45"/>
      <c r="G34" s="27"/>
      <c r="H34" s="28"/>
      <c r="I34" s="28"/>
      <c r="J34" s="383">
        <f t="shared" si="34"/>
        <v>0</v>
      </c>
      <c r="K34" s="264"/>
      <c r="L34" s="264"/>
      <c r="M34" s="223"/>
      <c r="N34" s="302"/>
      <c r="O34" s="222"/>
      <c r="P34" s="222"/>
      <c r="Q34" s="222"/>
      <c r="R34" s="203"/>
      <c r="S34" s="222"/>
      <c r="T34" s="222"/>
      <c r="U34" s="222"/>
      <c r="V34" s="222"/>
      <c r="W34" s="222"/>
      <c r="X34" s="222"/>
      <c r="Y34" s="222"/>
      <c r="Z34" s="222"/>
      <c r="AA34" s="222"/>
      <c r="AB34" s="203"/>
      <c r="AC34" s="222"/>
      <c r="AD34" s="222"/>
      <c r="AE34" s="222"/>
      <c r="AF34" s="222"/>
      <c r="AG34" s="222"/>
      <c r="AH34" s="222"/>
      <c r="AI34" s="222"/>
      <c r="AJ34" s="222"/>
      <c r="AK34" s="222"/>
      <c r="AL34" s="203"/>
      <c r="AM34" s="222"/>
      <c r="AN34" s="222"/>
      <c r="AO34" s="220"/>
      <c r="AP34" s="220"/>
      <c r="AQ34" s="220"/>
      <c r="AR34" s="220"/>
      <c r="AS34" s="222"/>
      <c r="AT34" s="222"/>
      <c r="AU34" s="222"/>
      <c r="AV34" s="203"/>
      <c r="AW34" s="222"/>
      <c r="AX34" s="222"/>
      <c r="AY34" s="220"/>
      <c r="AZ34" s="220"/>
      <c r="BA34" s="220"/>
      <c r="BB34" s="220"/>
    </row>
    <row r="35" spans="1:54" ht="18" customHeight="1">
      <c r="A35" s="182" t="s">
        <v>139</v>
      </c>
      <c r="B35" s="32"/>
      <c r="C35" s="31"/>
      <c r="D35" s="32"/>
      <c r="E35" s="33"/>
      <c r="F35" s="33"/>
      <c r="G35" s="31"/>
      <c r="H35" s="32"/>
      <c r="I35" s="28"/>
      <c r="J35" s="383">
        <f t="shared" si="34"/>
        <v>0</v>
      </c>
      <c r="K35" s="222"/>
      <c r="L35" s="222"/>
      <c r="M35" s="222"/>
      <c r="N35" s="304"/>
      <c r="O35" s="222"/>
      <c r="P35" s="222"/>
      <c r="Q35" s="222"/>
      <c r="R35" s="222"/>
      <c r="S35" s="222"/>
      <c r="T35" s="222"/>
      <c r="U35" s="222"/>
      <c r="V35" s="222"/>
      <c r="W35" s="222"/>
      <c r="X35" s="222"/>
      <c r="Y35" s="222"/>
      <c r="Z35" s="222"/>
      <c r="AA35" s="222"/>
      <c r="AB35" s="222"/>
      <c r="AC35" s="222"/>
      <c r="AD35" s="222"/>
      <c r="AE35" s="222"/>
      <c r="AF35" s="222"/>
      <c r="AG35" s="222"/>
      <c r="AH35" s="222"/>
      <c r="AI35" s="222"/>
      <c r="AJ35" s="222"/>
      <c r="AK35" s="222"/>
      <c r="AL35" s="222"/>
      <c r="AM35" s="222"/>
      <c r="AN35" s="222"/>
      <c r="AO35" s="220"/>
      <c r="AP35" s="220"/>
      <c r="AQ35" s="220"/>
      <c r="AR35" s="220"/>
      <c r="AS35" s="222"/>
      <c r="AT35" s="222"/>
      <c r="AU35" s="222"/>
      <c r="AV35" s="222"/>
      <c r="AW35" s="222"/>
      <c r="AX35" s="222"/>
      <c r="AY35" s="220"/>
      <c r="AZ35" s="220"/>
      <c r="BA35" s="220"/>
      <c r="BB35" s="220"/>
    </row>
    <row r="36" spans="1:54" ht="24" customHeight="1">
      <c r="A36" s="271" t="s">
        <v>161</v>
      </c>
      <c r="B36" s="28"/>
      <c r="C36" s="27"/>
      <c r="D36" s="28"/>
      <c r="E36" s="29"/>
      <c r="F36" s="29"/>
      <c r="G36" s="27"/>
      <c r="H36" s="28"/>
      <c r="I36" s="28"/>
      <c r="J36" s="383">
        <f t="shared" si="34"/>
        <v>0</v>
      </c>
      <c r="K36" s="222"/>
      <c r="L36" s="222"/>
      <c r="M36" s="222"/>
      <c r="N36" s="316" t="s">
        <v>254</v>
      </c>
      <c r="O36" s="222"/>
      <c r="P36" s="222"/>
      <c r="Q36" s="222"/>
      <c r="R36" s="222"/>
      <c r="S36" s="222" t="s">
        <v>254</v>
      </c>
      <c r="T36" s="222"/>
      <c r="U36" s="222"/>
      <c r="V36" s="222"/>
      <c r="W36" s="222"/>
      <c r="X36" s="222"/>
      <c r="Y36" s="222"/>
      <c r="Z36" s="222" t="s">
        <v>165</v>
      </c>
      <c r="AA36" s="222"/>
      <c r="AB36" s="222"/>
      <c r="AC36" s="222" t="s">
        <v>254</v>
      </c>
      <c r="AD36" s="222"/>
      <c r="AE36" s="222"/>
      <c r="AF36" s="222"/>
      <c r="AG36" s="222"/>
      <c r="AH36" s="222"/>
      <c r="AI36" s="222"/>
      <c r="AJ36" s="222" t="s">
        <v>165</v>
      </c>
      <c r="AK36" s="222"/>
      <c r="AL36" s="222"/>
      <c r="AM36" s="222"/>
      <c r="AN36" s="222"/>
      <c r="AO36" s="220"/>
      <c r="AP36" s="220"/>
      <c r="AQ36" s="220"/>
      <c r="AR36" s="220"/>
      <c r="AS36" s="222"/>
      <c r="AT36" s="222"/>
      <c r="AU36" s="222"/>
      <c r="AV36" s="222"/>
      <c r="AW36" s="222"/>
      <c r="AX36" s="222"/>
      <c r="AY36" s="220"/>
      <c r="AZ36" s="220"/>
      <c r="BA36" s="220"/>
      <c r="BB36" s="220"/>
    </row>
    <row r="37" spans="1:54" ht="12" customHeight="1">
      <c r="A37" s="41" t="s">
        <v>155</v>
      </c>
      <c r="B37" s="26">
        <f>K37</f>
        <v>-80</v>
      </c>
      <c r="C37" s="278">
        <f>S37</f>
        <v>-821</v>
      </c>
      <c r="D37" s="28">
        <f>AC37</f>
        <v>285</v>
      </c>
      <c r="E37" s="29"/>
      <c r="F37" s="29"/>
      <c r="G37" s="27">
        <f>X37</f>
        <v>-821</v>
      </c>
      <c r="H37" s="28">
        <f>AH37</f>
        <v>285</v>
      </c>
      <c r="I37" s="28"/>
      <c r="J37" s="383">
        <f t="shared" si="34"/>
        <v>-79.847890255347906</v>
      </c>
      <c r="K37" s="292">
        <f>ROUND(C37/$A$67,0)</f>
        <v>-80</v>
      </c>
      <c r="L37" s="28"/>
      <c r="M37" s="41" t="s">
        <v>155</v>
      </c>
      <c r="N37" s="302">
        <v>-821</v>
      </c>
      <c r="O37" s="222">
        <f t="shared" si="15"/>
        <v>0</v>
      </c>
      <c r="P37" s="308"/>
      <c r="Q37" s="308"/>
      <c r="R37" s="308"/>
      <c r="S37" s="308">
        <v>-821</v>
      </c>
      <c r="T37" s="222"/>
      <c r="U37" s="28">
        <f t="shared" ref="U37:U42" si="41">+P37-Q37</f>
        <v>0</v>
      </c>
      <c r="V37" s="28">
        <f t="shared" ref="V37:W41" si="42">+Q37-R37</f>
        <v>0</v>
      </c>
      <c r="W37" s="28">
        <f t="shared" si="42"/>
        <v>821</v>
      </c>
      <c r="X37" s="28">
        <f>+S37</f>
        <v>-821</v>
      </c>
      <c r="Y37" s="222"/>
      <c r="Z37" s="308">
        <v>-824</v>
      </c>
      <c r="AA37" s="308">
        <v>-947</v>
      </c>
      <c r="AB37" s="308">
        <v>-629</v>
      </c>
      <c r="AC37" s="308">
        <v>285</v>
      </c>
      <c r="AD37" s="222"/>
      <c r="AE37" s="28">
        <f t="shared" ref="AE37:AE42" si="43">+Z37-AA37</f>
        <v>123</v>
      </c>
      <c r="AF37" s="28">
        <f t="shared" ref="AF37:AG41" si="44">+AA37-AB37</f>
        <v>-318</v>
      </c>
      <c r="AG37" s="28">
        <f t="shared" si="44"/>
        <v>-914</v>
      </c>
      <c r="AH37" s="28">
        <f>+AC37</f>
        <v>285</v>
      </c>
      <c r="AI37" s="222"/>
      <c r="AJ37" s="308">
        <v>1932</v>
      </c>
      <c r="AK37" s="308">
        <v>1640</v>
      </c>
      <c r="AL37" s="308">
        <v>1178</v>
      </c>
      <c r="AM37" s="308">
        <v>144</v>
      </c>
      <c r="AN37" s="222"/>
      <c r="AO37" s="192">
        <f t="shared" ref="AO37:AQ38" si="45">+AJ37-AK37</f>
        <v>292</v>
      </c>
      <c r="AP37" s="192">
        <f t="shared" si="45"/>
        <v>462</v>
      </c>
      <c r="AQ37" s="192">
        <f t="shared" si="45"/>
        <v>1034</v>
      </c>
      <c r="AR37" s="192">
        <f>+AM37</f>
        <v>144</v>
      </c>
      <c r="AS37" s="222"/>
      <c r="AT37" s="308">
        <v>-2465</v>
      </c>
      <c r="AU37" s="308">
        <v>-1817</v>
      </c>
      <c r="AV37" s="308">
        <v>-501</v>
      </c>
      <c r="AW37" s="308">
        <v>-78</v>
      </c>
      <c r="AX37" s="222"/>
      <c r="AY37" s="192">
        <f t="shared" ref="AY37:BA38" si="46">+AT37-AU37</f>
        <v>-648</v>
      </c>
      <c r="AZ37" s="192">
        <f t="shared" si="46"/>
        <v>-1316</v>
      </c>
      <c r="BA37" s="192">
        <f t="shared" si="46"/>
        <v>-423</v>
      </c>
      <c r="BB37" s="192">
        <f>+AW37</f>
        <v>-78</v>
      </c>
    </row>
    <row r="38" spans="1:54" ht="12" customHeight="1" outlineLevel="1">
      <c r="A38" s="41" t="s">
        <v>117</v>
      </c>
      <c r="B38" s="26"/>
      <c r="C38" s="27"/>
      <c r="D38" s="28"/>
      <c r="E38" s="29"/>
      <c r="F38" s="29"/>
      <c r="G38" s="27"/>
      <c r="H38" s="28"/>
      <c r="I38" s="28"/>
      <c r="J38" s="383">
        <f t="shared" si="34"/>
        <v>0</v>
      </c>
      <c r="K38" s="292">
        <f>ROUND(C38/$A$67,0)</f>
        <v>0</v>
      </c>
      <c r="L38" s="28"/>
      <c r="M38" s="222"/>
      <c r="N38" s="305"/>
      <c r="O38" s="222">
        <f t="shared" si="15"/>
        <v>0</v>
      </c>
      <c r="P38" s="308"/>
      <c r="Q38" s="308"/>
      <c r="R38" s="308"/>
      <c r="S38" s="312"/>
      <c r="T38" s="222"/>
      <c r="U38" s="28">
        <f t="shared" si="41"/>
        <v>0</v>
      </c>
      <c r="V38" s="28">
        <f t="shared" si="42"/>
        <v>0</v>
      </c>
      <c r="W38" s="28">
        <f t="shared" si="42"/>
        <v>0</v>
      </c>
      <c r="X38" s="28">
        <f>+S38</f>
        <v>0</v>
      </c>
      <c r="Y38" s="222"/>
      <c r="Z38" s="308"/>
      <c r="AA38" s="308"/>
      <c r="AB38" s="308"/>
      <c r="AC38" s="312"/>
      <c r="AD38" s="222"/>
      <c r="AE38" s="28">
        <f t="shared" si="43"/>
        <v>0</v>
      </c>
      <c r="AF38" s="28">
        <f t="shared" si="44"/>
        <v>0</v>
      </c>
      <c r="AG38" s="28">
        <f t="shared" si="44"/>
        <v>0</v>
      </c>
      <c r="AH38" s="28">
        <f>+AC38</f>
        <v>0</v>
      </c>
      <c r="AI38" s="222"/>
      <c r="AJ38" s="308"/>
      <c r="AK38" s="308"/>
      <c r="AL38" s="308"/>
      <c r="AM38" s="312"/>
      <c r="AN38" s="222"/>
      <c r="AO38" s="192">
        <f t="shared" si="45"/>
        <v>0</v>
      </c>
      <c r="AP38" s="192">
        <f t="shared" si="45"/>
        <v>0</v>
      </c>
      <c r="AQ38" s="192">
        <f t="shared" si="45"/>
        <v>0</v>
      </c>
      <c r="AR38" s="192">
        <f>+AM38</f>
        <v>0</v>
      </c>
      <c r="AS38" s="222"/>
      <c r="AT38" s="308"/>
      <c r="AU38" s="308"/>
      <c r="AV38" s="308"/>
      <c r="AW38" s="312"/>
      <c r="AX38" s="222"/>
      <c r="AY38" s="192">
        <f t="shared" si="46"/>
        <v>0</v>
      </c>
      <c r="AZ38" s="192">
        <f t="shared" si="46"/>
        <v>0</v>
      </c>
      <c r="BA38" s="192">
        <f t="shared" si="46"/>
        <v>0</v>
      </c>
      <c r="BB38" s="192">
        <f>+AW38</f>
        <v>0</v>
      </c>
    </row>
    <row r="39" spans="1:54" ht="12" customHeight="1" outlineLevel="1">
      <c r="A39" s="41" t="s">
        <v>156</v>
      </c>
      <c r="B39" s="323"/>
      <c r="C39" s="278"/>
      <c r="D39" s="28"/>
      <c r="E39" s="29"/>
      <c r="F39" s="29"/>
      <c r="G39" s="27"/>
      <c r="H39" s="28"/>
      <c r="I39" s="28"/>
      <c r="J39" s="383">
        <f t="shared" si="34"/>
        <v>0</v>
      </c>
      <c r="K39" s="292">
        <f>ROUND(C39/$A$67,0)</f>
        <v>0</v>
      </c>
      <c r="L39" s="28"/>
      <c r="M39" s="41"/>
      <c r="N39" s="302">
        <f>+'[3]4.6.1 Board Balance'!$B47</f>
        <v>0</v>
      </c>
      <c r="O39" s="222">
        <f t="shared" si="15"/>
        <v>0</v>
      </c>
      <c r="P39" s="308"/>
      <c r="Q39" s="308"/>
      <c r="R39" s="308"/>
      <c r="S39" s="308">
        <v>0</v>
      </c>
      <c r="T39" s="222"/>
      <c r="U39" s="28">
        <f t="shared" si="41"/>
        <v>0</v>
      </c>
      <c r="V39" s="28">
        <f t="shared" si="42"/>
        <v>0</v>
      </c>
      <c r="W39" s="28">
        <f t="shared" si="42"/>
        <v>0</v>
      </c>
      <c r="X39" s="28">
        <f>+S39</f>
        <v>0</v>
      </c>
      <c r="Y39" s="222"/>
      <c r="Z39" s="308"/>
      <c r="AA39" s="308"/>
      <c r="AB39" s="308"/>
      <c r="AC39" s="308" t="s">
        <v>13</v>
      </c>
      <c r="AD39" s="222"/>
      <c r="AE39" s="28">
        <f t="shared" si="43"/>
        <v>0</v>
      </c>
      <c r="AF39" s="28">
        <f t="shared" si="44"/>
        <v>0</v>
      </c>
      <c r="AG39" s="28" t="e">
        <f t="shared" si="44"/>
        <v>#VALUE!</v>
      </c>
      <c r="AH39" s="28" t="str">
        <f>+AC39</f>
        <v>-</v>
      </c>
      <c r="AI39" s="222"/>
      <c r="AJ39" s="308" t="s">
        <v>13</v>
      </c>
      <c r="AK39" s="308"/>
      <c r="AL39" s="308">
        <v>0</v>
      </c>
      <c r="AM39" s="308">
        <v>0</v>
      </c>
      <c r="AN39" s="222"/>
      <c r="AO39" s="192" t="e">
        <f t="shared" ref="AO39:AP41" si="47">+AJ39-AK39</f>
        <v>#VALUE!</v>
      </c>
      <c r="AP39" s="192">
        <f t="shared" si="47"/>
        <v>0</v>
      </c>
      <c r="AQ39" s="192">
        <f>+AL39-AM39</f>
        <v>0</v>
      </c>
      <c r="AR39" s="192">
        <f>+AM39</f>
        <v>0</v>
      </c>
      <c r="AS39" s="222"/>
      <c r="AT39" s="308" t="s">
        <v>13</v>
      </c>
      <c r="AU39" s="308" t="s">
        <v>13</v>
      </c>
      <c r="AV39" s="308">
        <v>0</v>
      </c>
      <c r="AW39" s="308">
        <v>0</v>
      </c>
      <c r="AX39" s="222"/>
      <c r="AY39" s="192" t="e">
        <f t="shared" ref="AY39:AZ41" si="48">+AT39-AU39</f>
        <v>#VALUE!</v>
      </c>
      <c r="AZ39" s="192" t="e">
        <f t="shared" si="48"/>
        <v>#VALUE!</v>
      </c>
      <c r="BA39" s="192">
        <v>-21</v>
      </c>
      <c r="BB39" s="192">
        <f>+AW39</f>
        <v>0</v>
      </c>
    </row>
    <row r="40" spans="1:54" ht="12" customHeight="1" outlineLevel="1">
      <c r="A40" s="41" t="s">
        <v>133</v>
      </c>
      <c r="B40" s="278"/>
      <c r="C40" s="278"/>
      <c r="D40" s="448"/>
      <c r="E40" s="29"/>
      <c r="F40" s="29"/>
      <c r="G40" s="27"/>
      <c r="H40" s="28"/>
      <c r="I40" s="28"/>
      <c r="J40" s="383">
        <f t="shared" si="34"/>
        <v>0</v>
      </c>
      <c r="K40" s="292">
        <f>ROUND(C40/$A$67,0)</f>
        <v>0</v>
      </c>
      <c r="L40" s="28"/>
      <c r="M40" s="222"/>
      <c r="N40" s="302">
        <f>+'[3]4.6.1 Board Balance'!$B48</f>
        <v>-1101</v>
      </c>
      <c r="O40" s="222" t="e">
        <f t="shared" si="15"/>
        <v>#VALUE!</v>
      </c>
      <c r="P40" s="308"/>
      <c r="Q40" s="308"/>
      <c r="R40" s="308"/>
      <c r="S40" s="308" t="s">
        <v>13</v>
      </c>
      <c r="T40" s="222"/>
      <c r="U40" s="28">
        <f t="shared" si="41"/>
        <v>0</v>
      </c>
      <c r="V40" s="28">
        <f t="shared" si="42"/>
        <v>0</v>
      </c>
      <c r="W40" s="28" t="e">
        <f t="shared" si="42"/>
        <v>#VALUE!</v>
      </c>
      <c r="X40" s="28" t="str">
        <f>+S40</f>
        <v>-</v>
      </c>
      <c r="Y40" s="222"/>
      <c r="Z40" s="308"/>
      <c r="AA40" s="308"/>
      <c r="AB40" s="308"/>
      <c r="AC40" s="308">
        <v>0</v>
      </c>
      <c r="AD40" s="222"/>
      <c r="AE40" s="28">
        <f t="shared" si="43"/>
        <v>0</v>
      </c>
      <c r="AF40" s="28">
        <f t="shared" si="44"/>
        <v>0</v>
      </c>
      <c r="AG40" s="28">
        <f t="shared" si="44"/>
        <v>0</v>
      </c>
      <c r="AH40" s="28">
        <f>+AC40</f>
        <v>0</v>
      </c>
      <c r="AI40" s="222"/>
      <c r="AJ40" s="308">
        <v>0</v>
      </c>
      <c r="AK40" s="308">
        <v>0</v>
      </c>
      <c r="AL40" s="308">
        <v>0</v>
      </c>
      <c r="AM40" s="308">
        <v>0</v>
      </c>
      <c r="AN40" s="222"/>
      <c r="AO40" s="192">
        <f t="shared" si="47"/>
        <v>0</v>
      </c>
      <c r="AP40" s="192">
        <f t="shared" si="47"/>
        <v>0</v>
      </c>
      <c r="AQ40" s="192">
        <f>+AL40-AM40</f>
        <v>0</v>
      </c>
      <c r="AR40" s="192">
        <f>+AM40</f>
        <v>0</v>
      </c>
      <c r="AS40" s="222"/>
      <c r="AT40" s="308">
        <v>23</v>
      </c>
      <c r="AU40" s="308">
        <v>23</v>
      </c>
      <c r="AV40" s="308">
        <v>23</v>
      </c>
      <c r="AW40" s="308">
        <v>23</v>
      </c>
      <c r="AX40" s="222"/>
      <c r="AY40" s="192">
        <f t="shared" si="48"/>
        <v>0</v>
      </c>
      <c r="AZ40" s="192">
        <f t="shared" si="48"/>
        <v>0</v>
      </c>
      <c r="BA40" s="192">
        <f>+AV40-AW40</f>
        <v>0</v>
      </c>
      <c r="BB40" s="192">
        <f>+AW40</f>
        <v>23</v>
      </c>
    </row>
    <row r="41" spans="1:54" ht="24.75" customHeight="1">
      <c r="A41" s="272" t="s">
        <v>162</v>
      </c>
      <c r="B41" s="339">
        <f>K41</f>
        <v>4</v>
      </c>
      <c r="C41" s="288">
        <f>S41</f>
        <v>38</v>
      </c>
      <c r="D41" s="32">
        <f>AC41</f>
        <v>10</v>
      </c>
      <c r="E41" s="33"/>
      <c r="F41" s="33"/>
      <c r="G41" s="31">
        <f>X41</f>
        <v>38</v>
      </c>
      <c r="H41" s="32">
        <f>AH41</f>
        <v>10</v>
      </c>
      <c r="I41" s="28"/>
      <c r="J41" s="383">
        <f t="shared" si="34"/>
        <v>3.695761059321828</v>
      </c>
      <c r="K41" s="292">
        <f>ROUND(C41/$A$67,0)</f>
        <v>4</v>
      </c>
      <c r="L41" s="28"/>
      <c r="M41" s="222"/>
      <c r="N41" s="368">
        <v>38</v>
      </c>
      <c r="O41" s="222">
        <f t="shared" si="15"/>
        <v>0</v>
      </c>
      <c r="P41" s="308"/>
      <c r="Q41" s="308"/>
      <c r="R41" s="308"/>
      <c r="S41" s="308">
        <v>38</v>
      </c>
      <c r="T41" s="222"/>
      <c r="U41" s="28">
        <f t="shared" si="41"/>
        <v>0</v>
      </c>
      <c r="V41" s="28">
        <f t="shared" si="42"/>
        <v>0</v>
      </c>
      <c r="W41" s="28">
        <f t="shared" si="42"/>
        <v>-38</v>
      </c>
      <c r="X41" s="28">
        <f>+S41</f>
        <v>38</v>
      </c>
      <c r="Y41" s="222"/>
      <c r="Z41" s="308">
        <v>-1</v>
      </c>
      <c r="AA41" s="308">
        <v>-4</v>
      </c>
      <c r="AB41" s="308">
        <v>-3</v>
      </c>
      <c r="AC41" s="308">
        <v>10</v>
      </c>
      <c r="AD41" s="222"/>
      <c r="AE41" s="28">
        <f t="shared" si="43"/>
        <v>3</v>
      </c>
      <c r="AF41" s="28">
        <f t="shared" si="44"/>
        <v>-1</v>
      </c>
      <c r="AG41" s="28">
        <f t="shared" si="44"/>
        <v>-13</v>
      </c>
      <c r="AH41" s="28">
        <f>+AC41</f>
        <v>10</v>
      </c>
      <c r="AI41" s="222"/>
      <c r="AJ41" s="308">
        <v>42</v>
      </c>
      <c r="AK41" s="308">
        <v>48</v>
      </c>
      <c r="AL41" s="308">
        <v>25.077999999999999</v>
      </c>
      <c r="AM41" s="308">
        <v>14</v>
      </c>
      <c r="AN41" s="222"/>
      <c r="AO41" s="192">
        <f t="shared" si="47"/>
        <v>-6</v>
      </c>
      <c r="AP41" s="192">
        <f t="shared" si="47"/>
        <v>22.922000000000001</v>
      </c>
      <c r="AQ41" s="192">
        <f>+AL41-AM41</f>
        <v>11.077999999999999</v>
      </c>
      <c r="AR41" s="192">
        <f>+AM41</f>
        <v>14</v>
      </c>
      <c r="AS41" s="222"/>
      <c r="AT41" s="308">
        <v>-44</v>
      </c>
      <c r="AU41" s="308">
        <v>-27</v>
      </c>
      <c r="AV41" s="308">
        <v>-24</v>
      </c>
      <c r="AW41" s="308">
        <v>-15</v>
      </c>
      <c r="AX41" s="222"/>
      <c r="AY41" s="192">
        <f t="shared" si="48"/>
        <v>-17</v>
      </c>
      <c r="AZ41" s="192">
        <f t="shared" si="48"/>
        <v>-3</v>
      </c>
      <c r="BA41" s="192">
        <v>0</v>
      </c>
      <c r="BB41" s="192">
        <f>+AW41</f>
        <v>-15</v>
      </c>
    </row>
    <row r="42" spans="1:54" ht="12" customHeight="1">
      <c r="A42" s="271"/>
      <c r="B42" s="26">
        <f>SUM(B37:B41)</f>
        <v>-76</v>
      </c>
      <c r="C42" s="27">
        <f>SUM(C37:C41)</f>
        <v>-783</v>
      </c>
      <c r="D42" s="28">
        <f>SUM(D37:D41)</f>
        <v>295</v>
      </c>
      <c r="E42" s="29"/>
      <c r="F42" s="29"/>
      <c r="G42" s="27">
        <f>SUM(G37:G41)</f>
        <v>-783</v>
      </c>
      <c r="H42" s="28">
        <f>H37+H41+H38</f>
        <v>295</v>
      </c>
      <c r="I42" s="28"/>
      <c r="J42" s="383">
        <f t="shared" si="34"/>
        <v>-76.152129196026081</v>
      </c>
      <c r="K42" s="290">
        <f>ROUND(C42/$A$67,0)-B42</f>
        <v>0</v>
      </c>
      <c r="L42" s="28"/>
      <c r="M42" s="222"/>
      <c r="N42" s="302">
        <f>SUM(N37:N41)</f>
        <v>-1884</v>
      </c>
      <c r="O42" s="222">
        <f t="shared" si="15"/>
        <v>-1101</v>
      </c>
      <c r="P42" s="308"/>
      <c r="Q42" s="308"/>
      <c r="R42" s="308"/>
      <c r="S42" s="308">
        <v>-783</v>
      </c>
      <c r="T42" s="222"/>
      <c r="U42" s="28">
        <f t="shared" si="41"/>
        <v>0</v>
      </c>
      <c r="V42" s="28">
        <f>+Q42-R42</f>
        <v>0</v>
      </c>
      <c r="W42" s="28"/>
      <c r="X42" s="28"/>
      <c r="Y42" s="222"/>
      <c r="Z42" s="308">
        <v>-825</v>
      </c>
      <c r="AA42" s="308">
        <v>-951</v>
      </c>
      <c r="AB42" s="308">
        <v>-632</v>
      </c>
      <c r="AC42" s="308">
        <v>295</v>
      </c>
      <c r="AD42" s="222"/>
      <c r="AE42" s="28">
        <f t="shared" si="43"/>
        <v>126</v>
      </c>
      <c r="AF42" s="28">
        <f>+AA42-AB42</f>
        <v>-319</v>
      </c>
      <c r="AG42" s="28"/>
      <c r="AH42" s="28"/>
      <c r="AI42" s="222"/>
      <c r="AJ42" s="308">
        <v>1974</v>
      </c>
      <c r="AK42" s="308">
        <v>1688</v>
      </c>
      <c r="AL42" s="308">
        <v>1203.078</v>
      </c>
      <c r="AM42" s="308">
        <v>158</v>
      </c>
      <c r="AN42" s="222"/>
      <c r="AO42" s="192"/>
      <c r="AP42" s="192">
        <f>+AK42-AL42</f>
        <v>484.92200000000003</v>
      </c>
      <c r="AQ42" s="192">
        <f>+AL42-AM42</f>
        <v>1045.078</v>
      </c>
      <c r="AR42" s="192"/>
      <c r="AS42" s="222"/>
      <c r="AT42" s="308">
        <v>-2486</v>
      </c>
      <c r="AU42" s="308">
        <v>-1821</v>
      </c>
      <c r="AV42" s="308">
        <f>SUM(AV37:AV41)</f>
        <v>-502</v>
      </c>
      <c r="AW42" s="308">
        <v>-70</v>
      </c>
      <c r="AX42" s="222"/>
      <c r="AY42" s="192"/>
      <c r="AZ42" s="192">
        <f>+AU42-AV42</f>
        <v>-1319</v>
      </c>
      <c r="BA42" s="192"/>
      <c r="BB42" s="192"/>
    </row>
    <row r="43" spans="1:54" ht="22.15" customHeight="1">
      <c r="A43" s="271" t="s">
        <v>163</v>
      </c>
      <c r="B43" s="26"/>
      <c r="C43" s="27"/>
      <c r="D43" s="26"/>
      <c r="E43" s="29"/>
      <c r="F43" s="29"/>
      <c r="G43" s="184"/>
      <c r="H43" s="26"/>
      <c r="I43" s="26"/>
      <c r="J43" s="383">
        <f t="shared" si="34"/>
        <v>0</v>
      </c>
      <c r="K43" s="292"/>
      <c r="L43" s="28"/>
      <c r="M43" s="228" t="s">
        <v>176</v>
      </c>
      <c r="N43" s="306"/>
      <c r="O43" s="222">
        <f t="shared" si="15"/>
        <v>0</v>
      </c>
      <c r="P43" s="308"/>
      <c r="Q43" s="308"/>
      <c r="R43" s="308"/>
      <c r="S43" s="308"/>
      <c r="T43" s="222"/>
      <c r="U43" s="28"/>
      <c r="V43" s="28"/>
      <c r="W43" s="28"/>
      <c r="X43" s="28"/>
      <c r="Y43" s="222"/>
      <c r="Z43" s="308"/>
      <c r="AA43" s="308"/>
      <c r="AB43" s="308"/>
      <c r="AC43" s="308"/>
      <c r="AD43" s="222"/>
      <c r="AE43" s="28"/>
      <c r="AF43" s="28"/>
      <c r="AG43" s="28"/>
      <c r="AH43" s="28"/>
      <c r="AI43" s="222"/>
      <c r="AJ43" s="308"/>
      <c r="AK43" s="308"/>
      <c r="AL43" s="308"/>
      <c r="AM43" s="308"/>
      <c r="AN43" s="222"/>
      <c r="AO43" s="192"/>
      <c r="AP43" s="192"/>
      <c r="AQ43" s="192">
        <f>+AL43-AM43</f>
        <v>0</v>
      </c>
      <c r="AR43" s="192"/>
      <c r="AS43" s="222"/>
      <c r="AT43" s="308"/>
      <c r="AU43" s="308"/>
      <c r="AV43" s="308"/>
      <c r="AW43" s="308"/>
      <c r="AX43" s="222"/>
      <c r="AY43" s="192"/>
      <c r="AZ43" s="192"/>
      <c r="BA43" s="192"/>
      <c r="BB43" s="192"/>
    </row>
    <row r="44" spans="1:54" ht="13.5" customHeight="1">
      <c r="A44" s="41" t="s">
        <v>268</v>
      </c>
      <c r="B44" s="26">
        <f>K44</f>
        <v>-46</v>
      </c>
      <c r="C44" s="278">
        <f>S44</f>
        <v>-471</v>
      </c>
      <c r="D44" s="28">
        <f>AC44</f>
        <v>1</v>
      </c>
      <c r="E44" s="29"/>
      <c r="F44" s="29"/>
      <c r="G44" s="27">
        <f>X44</f>
        <v>-471</v>
      </c>
      <c r="H44" s="28">
        <f>AH44</f>
        <v>1</v>
      </c>
      <c r="I44" s="28"/>
      <c r="J44" s="383">
        <f t="shared" si="34"/>
        <v>-45.807985761594232</v>
      </c>
      <c r="K44" s="292">
        <f>ROUND(C44/$A$67,0)</f>
        <v>-46</v>
      </c>
      <c r="L44" s="28"/>
      <c r="M44" s="297" t="s">
        <v>167</v>
      </c>
      <c r="N44" s="302">
        <f>+'[3]4.6.1 Board Balance'!$B$50</f>
        <v>242</v>
      </c>
      <c r="O44" s="222">
        <f t="shared" si="15"/>
        <v>713</v>
      </c>
      <c r="P44" s="308"/>
      <c r="Q44" s="308"/>
      <c r="R44" s="308"/>
      <c r="S44" s="308">
        <v>-471</v>
      </c>
      <c r="T44" s="222"/>
      <c r="U44" s="28">
        <f t="shared" ref="U44:W45" si="49">+P44-Q44</f>
        <v>0</v>
      </c>
      <c r="V44" s="28">
        <f t="shared" si="49"/>
        <v>0</v>
      </c>
      <c r="W44" s="28">
        <f t="shared" si="49"/>
        <v>471</v>
      </c>
      <c r="X44" s="28">
        <f>+S44</f>
        <v>-471</v>
      </c>
      <c r="Y44" s="222"/>
      <c r="Z44" s="308">
        <v>-337</v>
      </c>
      <c r="AA44" s="308">
        <v>-199</v>
      </c>
      <c r="AB44" s="308">
        <v>-235</v>
      </c>
      <c r="AC44" s="308">
        <v>1</v>
      </c>
      <c r="AD44" s="222"/>
      <c r="AE44" s="28">
        <f t="shared" ref="AE44:AG45" si="50">+Z44-AA44</f>
        <v>-138</v>
      </c>
      <c r="AF44" s="28">
        <f t="shared" si="50"/>
        <v>36</v>
      </c>
      <c r="AG44" s="28">
        <f t="shared" si="50"/>
        <v>-236</v>
      </c>
      <c r="AH44" s="28">
        <f>+AC44</f>
        <v>1</v>
      </c>
      <c r="AI44" s="222"/>
      <c r="AJ44" s="308">
        <v>-936</v>
      </c>
      <c r="AK44" s="308">
        <v>-1414</v>
      </c>
      <c r="AL44" s="308">
        <v>-1073</v>
      </c>
      <c r="AM44" s="308">
        <v>-348</v>
      </c>
      <c r="AN44" s="222"/>
      <c r="AO44" s="192">
        <f t="shared" ref="AO44:AQ45" si="51">+AJ44-AK44</f>
        <v>478</v>
      </c>
      <c r="AP44" s="192">
        <f t="shared" si="51"/>
        <v>-341</v>
      </c>
      <c r="AQ44" s="192">
        <f t="shared" si="51"/>
        <v>-725</v>
      </c>
      <c r="AR44" s="192">
        <f>+AM44</f>
        <v>-348</v>
      </c>
      <c r="AS44" s="222"/>
      <c r="AT44" s="308">
        <v>1773</v>
      </c>
      <c r="AU44" s="308">
        <v>983</v>
      </c>
      <c r="AV44" s="308">
        <v>1306</v>
      </c>
      <c r="AW44" s="308">
        <v>-373</v>
      </c>
      <c r="AX44" s="222"/>
      <c r="AY44" s="192">
        <f t="shared" ref="AY44:BA45" si="52">+AT44-AU44</f>
        <v>790</v>
      </c>
      <c r="AZ44" s="192">
        <f t="shared" si="52"/>
        <v>-323</v>
      </c>
      <c r="BA44" s="192">
        <f t="shared" si="52"/>
        <v>1679</v>
      </c>
      <c r="BB44" s="192">
        <f>+AW44</f>
        <v>-373</v>
      </c>
    </row>
    <row r="45" spans="1:54" ht="23.45" customHeight="1">
      <c r="A45" s="272" t="s">
        <v>164</v>
      </c>
      <c r="B45" s="30">
        <f>K45</f>
        <v>10</v>
      </c>
      <c r="C45" s="288">
        <f>S45</f>
        <v>100</v>
      </c>
      <c r="D45" s="32">
        <f>AC45</f>
        <v>0</v>
      </c>
      <c r="E45" s="33"/>
      <c r="F45" s="33"/>
      <c r="G45" s="31">
        <f>X45</f>
        <v>100</v>
      </c>
      <c r="H45" s="32">
        <f>AH45</f>
        <v>0</v>
      </c>
      <c r="I45" s="28"/>
      <c r="J45" s="383">
        <f t="shared" si="34"/>
        <v>9.7256869982153358</v>
      </c>
      <c r="K45" s="292">
        <f>ROUND(C45/$A$67,0)</f>
        <v>10</v>
      </c>
      <c r="L45" s="28"/>
      <c r="M45" s="297" t="s">
        <v>164</v>
      </c>
      <c r="N45" s="307">
        <f>+'[3]4.6.1 Board Balance'!$B$51-N41</f>
        <v>2998</v>
      </c>
      <c r="O45" s="222">
        <f t="shared" si="15"/>
        <v>2898</v>
      </c>
      <c r="P45" s="308"/>
      <c r="Q45" s="308"/>
      <c r="R45" s="308"/>
      <c r="S45" s="308">
        <v>100</v>
      </c>
      <c r="T45" s="222"/>
      <c r="U45" s="28">
        <f t="shared" si="49"/>
        <v>0</v>
      </c>
      <c r="V45" s="28">
        <f t="shared" si="49"/>
        <v>0</v>
      </c>
      <c r="W45" s="28">
        <f t="shared" si="49"/>
        <v>-100</v>
      </c>
      <c r="X45" s="28">
        <f>+S45</f>
        <v>100</v>
      </c>
      <c r="Y45" s="222"/>
      <c r="Z45" s="308">
        <v>64</v>
      </c>
      <c r="AA45" s="308">
        <v>42</v>
      </c>
      <c r="AB45" s="308">
        <v>52</v>
      </c>
      <c r="AC45" s="308">
        <v>0</v>
      </c>
      <c r="AD45" s="222"/>
      <c r="AE45" s="28">
        <f t="shared" si="50"/>
        <v>22</v>
      </c>
      <c r="AF45" s="28">
        <f t="shared" si="50"/>
        <v>-10</v>
      </c>
      <c r="AG45" s="28">
        <f t="shared" si="50"/>
        <v>52</v>
      </c>
      <c r="AH45" s="28">
        <f>+AC45</f>
        <v>0</v>
      </c>
      <c r="AI45" s="222"/>
      <c r="AJ45" s="308">
        <v>207</v>
      </c>
      <c r="AK45" s="308">
        <v>308</v>
      </c>
      <c r="AL45" s="308">
        <v>236.922</v>
      </c>
      <c r="AM45" s="308">
        <v>77</v>
      </c>
      <c r="AN45" s="222"/>
      <c r="AO45" s="192">
        <f t="shared" si="51"/>
        <v>-101</v>
      </c>
      <c r="AP45" s="192">
        <f t="shared" si="51"/>
        <v>71.078000000000003</v>
      </c>
      <c r="AQ45" s="192">
        <f t="shared" si="51"/>
        <v>159.922</v>
      </c>
      <c r="AR45" s="192">
        <f>+AM45</f>
        <v>77</v>
      </c>
      <c r="AS45" s="222"/>
      <c r="AT45" s="308">
        <v>-404</v>
      </c>
      <c r="AU45" s="308">
        <v>-223</v>
      </c>
      <c r="AV45" s="308">
        <v>-287</v>
      </c>
      <c r="AW45" s="308">
        <v>82</v>
      </c>
      <c r="AX45" s="222"/>
      <c r="AY45" s="192">
        <f t="shared" si="52"/>
        <v>-181</v>
      </c>
      <c r="AZ45" s="192">
        <f t="shared" si="52"/>
        <v>64</v>
      </c>
      <c r="BA45" s="192">
        <f t="shared" si="52"/>
        <v>-369</v>
      </c>
      <c r="BB45" s="192">
        <f>+AW45</f>
        <v>82</v>
      </c>
    </row>
    <row r="46" spans="1:54" ht="12" customHeight="1">
      <c r="A46" s="181"/>
      <c r="B46" s="26">
        <f>SUM(B44:B45)</f>
        <v>-36</v>
      </c>
      <c r="C46" s="27">
        <f>SUM(C44:C45)</f>
        <v>-371</v>
      </c>
      <c r="D46" s="28">
        <f>SUM(D44:D45)</f>
        <v>1</v>
      </c>
      <c r="E46" s="193"/>
      <c r="F46" s="29"/>
      <c r="G46" s="27">
        <f>SUM(G44:G45)</f>
        <v>-371</v>
      </c>
      <c r="H46" s="28">
        <f>SUM(H44:H45)</f>
        <v>1</v>
      </c>
      <c r="I46" s="28"/>
      <c r="J46" s="383">
        <f t="shared" si="34"/>
        <v>-36.082298763378901</v>
      </c>
      <c r="K46" s="290">
        <f>ROUND(C46/$A$67,0)-B46</f>
        <v>0</v>
      </c>
      <c r="L46" s="28"/>
      <c r="M46" s="297"/>
      <c r="N46" s="302"/>
      <c r="O46" s="222">
        <f t="shared" si="15"/>
        <v>0</v>
      </c>
      <c r="P46" s="308"/>
      <c r="Q46" s="308"/>
      <c r="R46" s="308"/>
      <c r="S46" s="308"/>
      <c r="T46" s="222"/>
      <c r="U46" s="28"/>
      <c r="V46" s="28"/>
      <c r="W46" s="28"/>
      <c r="X46" s="28"/>
      <c r="Y46" s="222"/>
      <c r="Z46" s="308"/>
      <c r="AA46" s="308"/>
      <c r="AB46" s="308"/>
      <c r="AC46" s="308"/>
      <c r="AD46" s="222"/>
      <c r="AE46" s="28"/>
      <c r="AF46" s="28"/>
      <c r="AG46" s="28"/>
      <c r="AH46" s="28"/>
      <c r="AI46" s="222"/>
      <c r="AJ46" s="308"/>
      <c r="AK46" s="308"/>
      <c r="AL46" s="308"/>
      <c r="AM46" s="308"/>
      <c r="AN46" s="222"/>
      <c r="AO46" s="192"/>
      <c r="AP46" s="192"/>
      <c r="AQ46" s="192"/>
      <c r="AR46" s="192"/>
      <c r="AS46" s="222"/>
      <c r="AT46" s="308"/>
      <c r="AU46" s="308"/>
      <c r="AV46" s="308"/>
      <c r="AW46" s="308"/>
      <c r="AX46" s="222"/>
      <c r="AY46" s="192"/>
      <c r="AZ46" s="192"/>
      <c r="BA46" s="192"/>
      <c r="BB46" s="192"/>
    </row>
    <row r="47" spans="1:54" ht="12" customHeight="1">
      <c r="A47" s="183" t="s">
        <v>119</v>
      </c>
      <c r="B47" s="340">
        <f>+B46+B42</f>
        <v>-112</v>
      </c>
      <c r="C47" s="37">
        <f>+C42+C46</f>
        <v>-1154</v>
      </c>
      <c r="D47" s="38">
        <f>+D42+D46</f>
        <v>296</v>
      </c>
      <c r="E47" s="193"/>
      <c r="F47" s="37"/>
      <c r="G47" s="37">
        <f>+G42+G46</f>
        <v>-1154</v>
      </c>
      <c r="H47" s="38">
        <f>+H42+H46</f>
        <v>296</v>
      </c>
      <c r="I47" s="28"/>
      <c r="J47" s="383">
        <f t="shared" si="34"/>
        <v>-112.23442795940498</v>
      </c>
      <c r="K47" s="292">
        <f>ROUND(C47/$A$67,0)</f>
        <v>-112</v>
      </c>
      <c r="L47" s="28"/>
      <c r="M47" s="297"/>
      <c r="N47" s="304">
        <f>SUM(N42:N45)</f>
        <v>1356</v>
      </c>
      <c r="O47" s="222">
        <f t="shared" si="15"/>
        <v>2510</v>
      </c>
      <c r="P47" s="222"/>
      <c r="Q47" s="222"/>
      <c r="R47" s="222"/>
      <c r="S47" s="222">
        <v>-1154</v>
      </c>
      <c r="T47" s="222"/>
      <c r="U47" s="222">
        <f t="shared" ref="U47:W48" si="53">+P47-Q47</f>
        <v>0</v>
      </c>
      <c r="V47" s="222">
        <f t="shared" si="53"/>
        <v>0</v>
      </c>
      <c r="W47" s="222">
        <f t="shared" si="53"/>
        <v>1154</v>
      </c>
      <c r="X47" s="222">
        <f>+S47</f>
        <v>-1154</v>
      </c>
      <c r="Y47" s="222"/>
      <c r="Z47" s="222">
        <v>-1098</v>
      </c>
      <c r="AA47" s="222">
        <v>-1108</v>
      </c>
      <c r="AB47" s="222">
        <v>-815</v>
      </c>
      <c r="AC47" s="222">
        <v>296</v>
      </c>
      <c r="AD47" s="222"/>
      <c r="AE47" s="222">
        <f t="shared" ref="AE47:AG48" si="54">+Z47-AA47</f>
        <v>10</v>
      </c>
      <c r="AF47" s="222">
        <f t="shared" si="54"/>
        <v>-293</v>
      </c>
      <c r="AG47" s="222">
        <f t="shared" si="54"/>
        <v>-1111</v>
      </c>
      <c r="AH47" s="222">
        <f>+AC47</f>
        <v>296</v>
      </c>
      <c r="AI47" s="222"/>
      <c r="AJ47" s="222">
        <v>1245</v>
      </c>
      <c r="AK47" s="222">
        <v>582</v>
      </c>
      <c r="AL47" s="222">
        <v>367</v>
      </c>
      <c r="AM47" s="222">
        <v>-113</v>
      </c>
      <c r="AN47" s="222"/>
      <c r="AO47" s="220">
        <f t="shared" ref="AO47:AQ48" si="55">+AJ47-AK47</f>
        <v>663</v>
      </c>
      <c r="AP47" s="220">
        <f t="shared" si="55"/>
        <v>215</v>
      </c>
      <c r="AQ47" s="220">
        <f t="shared" si="55"/>
        <v>480</v>
      </c>
      <c r="AR47" s="220">
        <f>+AM47</f>
        <v>-113</v>
      </c>
      <c r="AS47" s="222"/>
      <c r="AT47" s="222">
        <v>-1117</v>
      </c>
      <c r="AU47" s="222">
        <v>-1061</v>
      </c>
      <c r="AV47" s="222">
        <f>SUM(AV42:AV46)</f>
        <v>517</v>
      </c>
      <c r="AW47" s="222">
        <v>-361</v>
      </c>
      <c r="AX47" s="222"/>
      <c r="AY47" s="220">
        <f>+AT47-AU47</f>
        <v>-56</v>
      </c>
      <c r="AZ47" s="220">
        <f>+AU47-AV47</f>
        <v>-1578</v>
      </c>
      <c r="BA47" s="220">
        <f>+AV47-AW47</f>
        <v>878</v>
      </c>
      <c r="BB47" s="220">
        <f>+AW47</f>
        <v>-361</v>
      </c>
    </row>
    <row r="48" spans="1:54" ht="12" customHeight="1">
      <c r="A48" s="186" t="s">
        <v>118</v>
      </c>
      <c r="B48" s="28">
        <f>SUM(B33+B47)</f>
        <v>117</v>
      </c>
      <c r="C48" s="27">
        <f>SUM(C33+C47)</f>
        <v>1213</v>
      </c>
      <c r="D48" s="28">
        <f>SUM(D33+D47)</f>
        <v>2507</v>
      </c>
      <c r="E48" s="29"/>
      <c r="F48" s="28"/>
      <c r="G48" s="27">
        <f>SUM(G33+G47)</f>
        <v>1213</v>
      </c>
      <c r="H48" s="28">
        <f>SUM(H33+H47)</f>
        <v>2507</v>
      </c>
      <c r="I48" s="28"/>
      <c r="J48" s="383">
        <f t="shared" si="34"/>
        <v>117.97258328835203</v>
      </c>
      <c r="K48" s="290">
        <f>ROUND(C48/$A$67,0)-B48</f>
        <v>1</v>
      </c>
      <c r="L48" s="28"/>
      <c r="M48" s="297"/>
      <c r="N48" s="304">
        <f>+N33+N47</f>
        <v>1356</v>
      </c>
      <c r="O48" s="222">
        <f t="shared" si="15"/>
        <v>143</v>
      </c>
      <c r="P48" s="222"/>
      <c r="Q48" s="222"/>
      <c r="R48" s="222"/>
      <c r="S48" s="222">
        <v>1213</v>
      </c>
      <c r="T48" s="222"/>
      <c r="U48" s="222">
        <f t="shared" si="53"/>
        <v>0</v>
      </c>
      <c r="V48" s="222">
        <f t="shared" si="53"/>
        <v>0</v>
      </c>
      <c r="W48" s="222">
        <f t="shared" si="53"/>
        <v>-1213</v>
      </c>
      <c r="X48" s="222">
        <f>+S48</f>
        <v>1213</v>
      </c>
      <c r="Y48" s="222"/>
      <c r="Z48" s="222">
        <v>7607</v>
      </c>
      <c r="AA48" s="222">
        <v>5247</v>
      </c>
      <c r="AB48" s="222">
        <v>3796</v>
      </c>
      <c r="AC48" s="222">
        <v>2507</v>
      </c>
      <c r="AD48" s="222"/>
      <c r="AE48" s="222">
        <f t="shared" si="54"/>
        <v>2360</v>
      </c>
      <c r="AF48" s="222">
        <f t="shared" si="54"/>
        <v>1451</v>
      </c>
      <c r="AG48" s="222">
        <f t="shared" si="54"/>
        <v>1289</v>
      </c>
      <c r="AH48" s="222">
        <f>+AC48</f>
        <v>2507</v>
      </c>
      <c r="AI48" s="222"/>
      <c r="AJ48" s="222">
        <v>4488</v>
      </c>
      <c r="AK48" s="222">
        <v>2009</v>
      </c>
      <c r="AL48" s="222">
        <v>3844</v>
      </c>
      <c r="AM48" s="222">
        <v>1433</v>
      </c>
      <c r="AN48" s="222"/>
      <c r="AO48" s="220">
        <f t="shared" si="55"/>
        <v>2479</v>
      </c>
      <c r="AP48" s="220">
        <f t="shared" si="55"/>
        <v>-1835</v>
      </c>
      <c r="AQ48" s="220">
        <f t="shared" si="55"/>
        <v>2411</v>
      </c>
      <c r="AR48" s="220">
        <f>+AM48</f>
        <v>1433</v>
      </c>
      <c r="AS48" s="222"/>
      <c r="AT48" s="222">
        <v>5636</v>
      </c>
      <c r="AU48" s="222">
        <v>3879</v>
      </c>
      <c r="AV48" s="222">
        <v>3896</v>
      </c>
      <c r="AW48" s="222">
        <v>1339</v>
      </c>
      <c r="AX48" s="222"/>
      <c r="AY48" s="220">
        <v>429</v>
      </c>
      <c r="AZ48" s="220">
        <f>+AU48-AV48</f>
        <v>-17</v>
      </c>
      <c r="BA48" s="220">
        <f>+AV48-AW48</f>
        <v>2557</v>
      </c>
      <c r="BB48" s="220">
        <f>+AW48</f>
        <v>1339</v>
      </c>
    </row>
    <row r="49" spans="1:54" ht="9" customHeight="1">
      <c r="A49" s="42"/>
      <c r="B49" s="43"/>
      <c r="C49" s="44"/>
      <c r="D49" s="28"/>
      <c r="E49" s="29"/>
      <c r="F49" s="45"/>
      <c r="G49" s="27"/>
      <c r="H49" s="28"/>
      <c r="I49" s="28"/>
      <c r="J49" s="383">
        <f t="shared" si="34"/>
        <v>0</v>
      </c>
      <c r="K49" s="292">
        <f>ROUND(C49/$A$67,0)</f>
        <v>0</v>
      </c>
      <c r="L49" s="28"/>
      <c r="M49" s="297"/>
      <c r="N49" s="302"/>
      <c r="O49" s="222"/>
      <c r="P49" s="222"/>
      <c r="Q49" s="222"/>
      <c r="R49" s="203"/>
      <c r="S49" s="222"/>
      <c r="T49" s="222"/>
      <c r="U49" s="222"/>
      <c r="V49" s="222"/>
      <c r="W49" s="222"/>
      <c r="X49" s="222"/>
      <c r="Y49" s="222"/>
      <c r="Z49" s="222"/>
      <c r="AA49" s="222"/>
      <c r="AB49" s="203"/>
      <c r="AC49" s="222"/>
      <c r="AD49" s="222"/>
      <c r="AE49" s="222"/>
      <c r="AF49" s="222"/>
      <c r="AG49" s="222"/>
      <c r="AH49" s="222"/>
      <c r="AI49" s="222"/>
      <c r="AJ49" s="222"/>
      <c r="AK49" s="222"/>
      <c r="AL49" s="203"/>
      <c r="AM49" s="222"/>
      <c r="AN49" s="222"/>
      <c r="AO49" s="220"/>
      <c r="AP49" s="220"/>
      <c r="AQ49" s="220"/>
      <c r="AR49" s="220"/>
      <c r="AS49" s="222"/>
      <c r="AT49" s="222"/>
      <c r="AU49" s="222"/>
      <c r="AV49" s="203"/>
      <c r="AW49" s="222"/>
      <c r="AX49" s="222"/>
      <c r="AY49" s="220"/>
      <c r="AZ49" s="220"/>
      <c r="BA49" s="220"/>
      <c r="BB49" s="220"/>
    </row>
    <row r="50" spans="1:54" ht="12" customHeight="1">
      <c r="A50" s="41" t="s">
        <v>121</v>
      </c>
      <c r="B50" s="28"/>
      <c r="C50" s="27"/>
      <c r="D50" s="28"/>
      <c r="E50" s="29"/>
      <c r="F50" s="29"/>
      <c r="G50" s="27"/>
      <c r="H50" s="28"/>
      <c r="I50" s="28"/>
      <c r="J50" s="383">
        <f t="shared" si="34"/>
        <v>0</v>
      </c>
      <c r="K50" s="292">
        <f>ROUND(C50/$A$67,0)</f>
        <v>0</v>
      </c>
      <c r="L50" s="28"/>
      <c r="M50" s="297"/>
      <c r="N50" s="304"/>
      <c r="O50" s="222"/>
      <c r="P50" s="222"/>
      <c r="Q50" s="222"/>
      <c r="R50" s="222"/>
      <c r="S50" s="222"/>
      <c r="T50" s="222"/>
      <c r="U50" s="222"/>
      <c r="V50" s="222"/>
      <c r="W50" s="222"/>
      <c r="X50" s="222"/>
      <c r="Y50" s="222"/>
      <c r="Z50" s="222"/>
      <c r="AA50" s="222"/>
      <c r="AB50" s="222"/>
      <c r="AC50" s="222"/>
      <c r="AD50" s="222"/>
      <c r="AE50" s="222"/>
      <c r="AF50" s="222"/>
      <c r="AG50" s="222"/>
      <c r="AH50" s="222"/>
      <c r="AI50" s="222"/>
      <c r="AJ50" s="222"/>
      <c r="AK50" s="222"/>
      <c r="AL50" s="222"/>
      <c r="AM50" s="222"/>
      <c r="AN50" s="222"/>
      <c r="AO50" s="220"/>
      <c r="AP50" s="220"/>
      <c r="AQ50" s="220"/>
      <c r="AR50" s="220"/>
      <c r="AS50" s="222"/>
      <c r="AT50" s="222"/>
      <c r="AU50" s="222"/>
      <c r="AV50" s="222"/>
      <c r="AW50" s="222"/>
      <c r="AX50" s="222"/>
      <c r="AY50" s="220"/>
      <c r="AZ50" s="220"/>
      <c r="BA50" s="220"/>
      <c r="BB50" s="220"/>
    </row>
    <row r="51" spans="1:54" ht="12" customHeight="1">
      <c r="A51" s="42" t="s">
        <v>65</v>
      </c>
      <c r="B51" s="43">
        <f>K51</f>
        <v>229</v>
      </c>
      <c r="C51" s="44">
        <f>C33-C52</f>
        <v>2367</v>
      </c>
      <c r="D51" s="43">
        <f>D33-D52</f>
        <v>2212</v>
      </c>
      <c r="E51" s="29"/>
      <c r="F51" s="45"/>
      <c r="G51" s="44">
        <f>G33-G52</f>
        <v>2367</v>
      </c>
      <c r="H51" s="43">
        <f>H33-H52</f>
        <v>2212</v>
      </c>
      <c r="I51" s="43"/>
      <c r="J51" s="383">
        <f t="shared" si="34"/>
        <v>230.20701124775701</v>
      </c>
      <c r="K51" s="472">
        <f>ROUND(C51/$A$67,0)-1</f>
        <v>229</v>
      </c>
      <c r="L51" s="28"/>
      <c r="M51" s="297" t="str">
        <f>A51</f>
        <v>Scania shareholders</v>
      </c>
      <c r="N51" s="304">
        <f>N33-N52</f>
        <v>0</v>
      </c>
      <c r="O51" s="222">
        <f t="shared" si="15"/>
        <v>-2367</v>
      </c>
      <c r="P51" s="222"/>
      <c r="Q51" s="222"/>
      <c r="R51" s="222"/>
      <c r="S51" s="222">
        <v>2367</v>
      </c>
      <c r="T51" s="222"/>
      <c r="U51" s="222">
        <f t="shared" ref="U51:W52" si="56">+P51-Q51</f>
        <v>0</v>
      </c>
      <c r="V51" s="222">
        <f t="shared" si="56"/>
        <v>0</v>
      </c>
      <c r="W51" s="222">
        <f t="shared" si="56"/>
        <v>-2367</v>
      </c>
      <c r="X51" s="222">
        <f>+S51</f>
        <v>2367</v>
      </c>
      <c r="Y51" s="222"/>
      <c r="Z51" s="222">
        <v>8708</v>
      </c>
      <c r="AA51" s="222">
        <v>6356</v>
      </c>
      <c r="AB51" s="222">
        <v>4612</v>
      </c>
      <c r="AC51" s="222">
        <v>2212</v>
      </c>
      <c r="AD51" s="222"/>
      <c r="AE51" s="222">
        <f t="shared" ref="AE51:AG52" si="57">+Z51-AA51</f>
        <v>2352</v>
      </c>
      <c r="AF51" s="222">
        <f t="shared" si="57"/>
        <v>1744</v>
      </c>
      <c r="AG51" s="222">
        <f t="shared" si="57"/>
        <v>2400</v>
      </c>
      <c r="AH51" s="222">
        <f>+AC51</f>
        <v>2212</v>
      </c>
      <c r="AI51" s="222"/>
      <c r="AJ51" s="222">
        <v>3256</v>
      </c>
      <c r="AK51" s="222">
        <v>1438</v>
      </c>
      <c r="AL51" s="222">
        <v>3486</v>
      </c>
      <c r="AM51" s="222">
        <v>1552</v>
      </c>
      <c r="AN51" s="222"/>
      <c r="AO51" s="220">
        <f t="shared" ref="AO51:AQ52" si="58">+AJ51-AK51</f>
        <v>1818</v>
      </c>
      <c r="AP51" s="220">
        <f t="shared" si="58"/>
        <v>-2048</v>
      </c>
      <c r="AQ51" s="220">
        <f t="shared" si="58"/>
        <v>1934</v>
      </c>
      <c r="AR51" s="220">
        <f>+AM51</f>
        <v>1552</v>
      </c>
      <c r="AS51" s="222"/>
      <c r="AT51" s="222">
        <v>6764</v>
      </c>
      <c r="AU51" s="222">
        <v>4934</v>
      </c>
      <c r="AV51" s="222">
        <v>3374</v>
      </c>
      <c r="AW51" s="222">
        <v>1698</v>
      </c>
      <c r="AX51" s="222"/>
      <c r="AY51" s="220">
        <f t="shared" ref="AY51:BA52" si="59">+AT51-AU51</f>
        <v>1830</v>
      </c>
      <c r="AZ51" s="220">
        <f t="shared" si="59"/>
        <v>1560</v>
      </c>
      <c r="BA51" s="220">
        <f t="shared" si="59"/>
        <v>1676</v>
      </c>
      <c r="BB51" s="220">
        <v>1794</v>
      </c>
    </row>
    <row r="52" spans="1:54" ht="12" customHeight="1">
      <c r="A52" s="42" t="s">
        <v>138</v>
      </c>
      <c r="B52" s="43">
        <f>K52</f>
        <v>0</v>
      </c>
      <c r="C52" s="293">
        <f>S52</f>
        <v>0</v>
      </c>
      <c r="D52" s="26">
        <f>AC52</f>
        <v>-1</v>
      </c>
      <c r="E52" s="29"/>
      <c r="F52" s="45"/>
      <c r="G52" s="184">
        <f>X52</f>
        <v>0</v>
      </c>
      <c r="H52" s="26">
        <f>AH52</f>
        <v>-1</v>
      </c>
      <c r="I52" s="26"/>
      <c r="J52" s="383">
        <f t="shared" si="34"/>
        <v>0</v>
      </c>
      <c r="K52" s="292">
        <f>ROUND(C52/$A$67,0)</f>
        <v>0</v>
      </c>
      <c r="L52" s="28"/>
      <c r="M52" s="297" t="str">
        <f>A52</f>
        <v>Non-controlling interest</v>
      </c>
      <c r="N52" s="302">
        <f>+'[2]1. Retrieve'!$B41</f>
        <v>0</v>
      </c>
      <c r="O52" s="222">
        <f t="shared" si="15"/>
        <v>0</v>
      </c>
      <c r="P52" s="308"/>
      <c r="Q52" s="308"/>
      <c r="R52" s="309"/>
      <c r="S52" s="308">
        <v>0</v>
      </c>
      <c r="T52" s="222"/>
      <c r="U52" s="222">
        <f t="shared" si="56"/>
        <v>0</v>
      </c>
      <c r="V52" s="222">
        <f t="shared" si="56"/>
        <v>0</v>
      </c>
      <c r="W52" s="222">
        <f t="shared" si="56"/>
        <v>0</v>
      </c>
      <c r="X52" s="222">
        <f>+S52</f>
        <v>0</v>
      </c>
      <c r="Y52" s="222"/>
      <c r="Z52" s="479">
        <v>-2</v>
      </c>
      <c r="AA52" s="479">
        <v>-1</v>
      </c>
      <c r="AB52" s="478">
        <v>0</v>
      </c>
      <c r="AC52" s="308">
        <v>-1</v>
      </c>
      <c r="AD52" s="222"/>
      <c r="AE52" s="222">
        <f t="shared" si="57"/>
        <v>-1</v>
      </c>
      <c r="AF52" s="222">
        <f t="shared" si="57"/>
        <v>-1</v>
      </c>
      <c r="AG52" s="222">
        <f t="shared" si="57"/>
        <v>1</v>
      </c>
      <c r="AH52" s="222">
        <f>+AC52</f>
        <v>-1</v>
      </c>
      <c r="AI52" s="222"/>
      <c r="AJ52" s="308">
        <v>-13</v>
      </c>
      <c r="AK52" s="308">
        <v>-11</v>
      </c>
      <c r="AL52" s="309">
        <v>-9</v>
      </c>
      <c r="AM52" s="308">
        <v>-6</v>
      </c>
      <c r="AN52" s="222"/>
      <c r="AO52" s="220">
        <f t="shared" si="58"/>
        <v>-2</v>
      </c>
      <c r="AP52" s="220">
        <f t="shared" si="58"/>
        <v>-2</v>
      </c>
      <c r="AQ52" s="220">
        <f>+AL52-AM52</f>
        <v>-3</v>
      </c>
      <c r="AR52" s="220">
        <f>+AM52</f>
        <v>-6</v>
      </c>
      <c r="AS52" s="222"/>
      <c r="AT52" s="308">
        <v>-11</v>
      </c>
      <c r="AU52" s="204">
        <v>-6</v>
      </c>
      <c r="AV52" s="375">
        <v>-5</v>
      </c>
      <c r="AW52" s="290">
        <v>-2</v>
      </c>
      <c r="AX52" s="222"/>
      <c r="AY52" s="220">
        <f t="shared" si="59"/>
        <v>-5</v>
      </c>
      <c r="AZ52" s="220">
        <f t="shared" si="59"/>
        <v>-1</v>
      </c>
      <c r="BA52" s="220">
        <f t="shared" si="59"/>
        <v>-3</v>
      </c>
      <c r="BB52" s="220">
        <v>1</v>
      </c>
    </row>
    <row r="53" spans="1:54" ht="2.25" customHeight="1">
      <c r="A53" s="42"/>
      <c r="B53" s="43"/>
      <c r="C53" s="44"/>
      <c r="D53" s="28"/>
      <c r="E53" s="29"/>
      <c r="F53" s="45"/>
      <c r="G53" s="27"/>
      <c r="H53" s="28"/>
      <c r="I53" s="28"/>
      <c r="J53" s="383">
        <f t="shared" si="34"/>
        <v>0</v>
      </c>
      <c r="K53" s="292">
        <f>ROUND(C53/$A$67,0)</f>
        <v>0</v>
      </c>
      <c r="L53" s="28"/>
      <c r="M53" s="297"/>
      <c r="N53" s="302"/>
      <c r="O53" s="222">
        <f t="shared" si="15"/>
        <v>0</v>
      </c>
      <c r="P53" s="308"/>
      <c r="Q53" s="308"/>
      <c r="R53" s="309"/>
      <c r="S53" s="308"/>
      <c r="T53" s="222"/>
      <c r="U53" s="222"/>
      <c r="V53" s="222"/>
      <c r="W53" s="222"/>
      <c r="X53" s="222"/>
      <c r="Y53" s="222"/>
      <c r="Z53" s="308"/>
      <c r="AA53" s="479"/>
      <c r="AB53" s="309"/>
      <c r="AC53" s="308"/>
      <c r="AD53" s="222"/>
      <c r="AE53" s="222"/>
      <c r="AF53" s="222"/>
      <c r="AG53" s="222"/>
      <c r="AH53" s="222"/>
      <c r="AI53" s="222"/>
      <c r="AJ53" s="308"/>
      <c r="AK53" s="308"/>
      <c r="AL53" s="309"/>
      <c r="AM53" s="308"/>
      <c r="AN53" s="222"/>
      <c r="AO53" s="220"/>
      <c r="AP53" s="220"/>
      <c r="AQ53" s="220"/>
      <c r="AR53" s="220"/>
      <c r="AS53" s="222"/>
      <c r="AT53" s="308"/>
      <c r="AU53" s="308"/>
      <c r="AV53" s="309"/>
      <c r="AW53" s="308"/>
      <c r="AX53" s="222"/>
      <c r="AY53" s="220"/>
      <c r="AZ53" s="220"/>
      <c r="BA53" s="220"/>
      <c r="BB53" s="220"/>
    </row>
    <row r="54" spans="1:54" ht="18" customHeight="1">
      <c r="A54" s="41" t="s">
        <v>120</v>
      </c>
      <c r="B54" s="28"/>
      <c r="C54" s="27"/>
      <c r="D54" s="28"/>
      <c r="E54" s="29"/>
      <c r="F54" s="29"/>
      <c r="G54" s="27"/>
      <c r="H54" s="28"/>
      <c r="I54" s="28"/>
      <c r="J54" s="383">
        <f t="shared" si="34"/>
        <v>0</v>
      </c>
      <c r="K54" s="292">
        <f>ROUND(C54/$A$67,0)</f>
        <v>0</v>
      </c>
      <c r="L54" s="28"/>
      <c r="M54" s="297"/>
      <c r="N54" s="304"/>
      <c r="O54" s="222"/>
      <c r="P54" s="222"/>
      <c r="Q54" s="222"/>
      <c r="R54" s="222"/>
      <c r="S54" s="222"/>
      <c r="T54" s="222"/>
      <c r="U54" s="222"/>
      <c r="V54" s="222"/>
      <c r="W54" s="222"/>
      <c r="X54" s="222"/>
      <c r="Y54" s="222"/>
      <c r="Z54" s="222"/>
      <c r="AA54" s="222"/>
      <c r="AB54" s="222"/>
      <c r="AC54" s="222"/>
      <c r="AD54" s="222"/>
      <c r="AE54" s="222"/>
      <c r="AF54" s="222"/>
      <c r="AG54" s="222"/>
      <c r="AH54" s="222"/>
      <c r="AI54" s="222"/>
      <c r="AJ54" s="222"/>
      <c r="AK54" s="222"/>
      <c r="AL54" s="222"/>
      <c r="AM54" s="222"/>
      <c r="AN54" s="222"/>
      <c r="AO54" s="220"/>
      <c r="AP54" s="220"/>
      <c r="AQ54" s="220"/>
      <c r="AR54" s="220"/>
      <c r="AS54" s="222"/>
      <c r="AT54" s="222"/>
      <c r="AU54" s="222"/>
      <c r="AV54" s="222"/>
      <c r="AW54" s="222"/>
      <c r="AX54" s="222"/>
      <c r="AY54" s="220"/>
      <c r="AZ54" s="220"/>
      <c r="BA54" s="220"/>
      <c r="BB54" s="220"/>
    </row>
    <row r="55" spans="1:54" ht="12" customHeight="1">
      <c r="A55" s="42" t="s">
        <v>65</v>
      </c>
      <c r="B55" s="26">
        <f>K55</f>
        <v>119</v>
      </c>
      <c r="C55" s="184">
        <f>C33+C47-C56</f>
        <v>1213</v>
      </c>
      <c r="D55" s="26">
        <f>D33+D47-D56</f>
        <v>2508</v>
      </c>
      <c r="E55" s="29"/>
      <c r="F55" s="29"/>
      <c r="G55" s="184">
        <f>G33+G47-G56</f>
        <v>1213</v>
      </c>
      <c r="H55" s="26">
        <f>H33+H47-H56</f>
        <v>2508</v>
      </c>
      <c r="I55" s="26"/>
      <c r="J55" s="383">
        <f t="shared" si="34"/>
        <v>117.97258328835203</v>
      </c>
      <c r="K55" s="472">
        <f>ROUND(C55/$A$67,0)+1</f>
        <v>119</v>
      </c>
      <c r="L55" s="28"/>
      <c r="M55" s="297" t="str">
        <f>A55</f>
        <v>Scania shareholders</v>
      </c>
      <c r="N55" s="304">
        <f>N48-N56</f>
        <v>1356</v>
      </c>
      <c r="O55" s="222">
        <f t="shared" si="15"/>
        <v>143</v>
      </c>
      <c r="P55" s="222"/>
      <c r="Q55" s="222"/>
      <c r="R55" s="222"/>
      <c r="S55" s="222">
        <v>1213</v>
      </c>
      <c r="T55" s="222"/>
      <c r="U55" s="222">
        <f t="shared" ref="U55:W56" si="60">+P55-Q55</f>
        <v>0</v>
      </c>
      <c r="V55" s="222">
        <f t="shared" si="60"/>
        <v>0</v>
      </c>
      <c r="W55" s="222">
        <f t="shared" si="60"/>
        <v>-1213</v>
      </c>
      <c r="X55" s="222">
        <f>+S55</f>
        <v>1213</v>
      </c>
      <c r="Y55" s="222"/>
      <c r="Z55" s="222">
        <v>7612</v>
      </c>
      <c r="AA55" s="222">
        <v>5248</v>
      </c>
      <c r="AB55" s="222">
        <v>3797</v>
      </c>
      <c r="AC55" s="222">
        <v>2508</v>
      </c>
      <c r="AD55" s="222"/>
      <c r="AE55" s="222">
        <f t="shared" ref="AE55:AG56" si="61">+Z55-AA55</f>
        <v>2364</v>
      </c>
      <c r="AF55" s="222">
        <f t="shared" si="61"/>
        <v>1451</v>
      </c>
      <c r="AG55" s="222">
        <f t="shared" si="61"/>
        <v>1289</v>
      </c>
      <c r="AH55" s="222">
        <f>+AC55</f>
        <v>2508</v>
      </c>
      <c r="AI55" s="222"/>
      <c r="AJ55" s="222">
        <v>4501</v>
      </c>
      <c r="AK55" s="222">
        <v>2019</v>
      </c>
      <c r="AL55" s="222">
        <v>3852.011</v>
      </c>
      <c r="AM55" s="222">
        <v>1439.88</v>
      </c>
      <c r="AN55" s="222"/>
      <c r="AO55" s="220">
        <f t="shared" ref="AO55:AQ56" si="62">+AJ55-AK55</f>
        <v>2482</v>
      </c>
      <c r="AP55" s="220">
        <f t="shared" si="62"/>
        <v>-1833.011</v>
      </c>
      <c r="AQ55" s="220">
        <f t="shared" si="62"/>
        <v>2412.1309999999999</v>
      </c>
      <c r="AR55" s="220">
        <f>+AM55</f>
        <v>1439.88</v>
      </c>
      <c r="AS55" s="220"/>
      <c r="AT55" s="222">
        <v>5645.3265000000001</v>
      </c>
      <c r="AU55" s="222">
        <v>3882.7892700000002</v>
      </c>
      <c r="AV55" s="222"/>
      <c r="AW55" s="222">
        <v>1335.3</v>
      </c>
      <c r="AX55" s="222"/>
      <c r="AY55" s="220">
        <f t="shared" ref="AY55:BA56" si="63">+AT55-AU55</f>
        <v>1762.5372299999999</v>
      </c>
      <c r="AZ55" s="220">
        <f t="shared" si="63"/>
        <v>3882.7892700000002</v>
      </c>
      <c r="BA55" s="220">
        <f t="shared" si="63"/>
        <v>-1335.3</v>
      </c>
      <c r="BB55" s="220">
        <f>+AW55</f>
        <v>1335.3</v>
      </c>
    </row>
    <row r="56" spans="1:54" ht="12" customHeight="1">
      <c r="A56" s="42" t="s">
        <v>138</v>
      </c>
      <c r="B56" s="26">
        <f>+K56</f>
        <v>0</v>
      </c>
      <c r="C56" s="293">
        <f>S56</f>
        <v>0</v>
      </c>
      <c r="D56" s="26">
        <f>AC56</f>
        <v>-1</v>
      </c>
      <c r="E56" s="29"/>
      <c r="F56" s="26"/>
      <c r="G56" s="184">
        <f>X56</f>
        <v>0</v>
      </c>
      <c r="H56" s="26">
        <f>AH56</f>
        <v>-1</v>
      </c>
      <c r="I56" s="26"/>
      <c r="J56" s="383">
        <f t="shared" si="34"/>
        <v>0</v>
      </c>
      <c r="K56" s="292">
        <f>ROUND(C56/$A$67,0)</f>
        <v>0</v>
      </c>
      <c r="L56" s="28"/>
      <c r="M56" s="297" t="str">
        <f>A56</f>
        <v>Non-controlling interest</v>
      </c>
      <c r="N56" s="368">
        <v>0</v>
      </c>
      <c r="O56" s="222">
        <f t="shared" si="15"/>
        <v>0</v>
      </c>
      <c r="P56" s="308"/>
      <c r="Q56" s="308"/>
      <c r="R56" s="308"/>
      <c r="S56" s="309">
        <v>0</v>
      </c>
      <c r="T56" s="222"/>
      <c r="U56" s="222">
        <f t="shared" si="60"/>
        <v>0</v>
      </c>
      <c r="V56" s="222">
        <f t="shared" si="60"/>
        <v>0</v>
      </c>
      <c r="W56" s="222">
        <f t="shared" si="60"/>
        <v>0</v>
      </c>
      <c r="X56" s="222">
        <f>+S56</f>
        <v>0</v>
      </c>
      <c r="Y56" s="222"/>
      <c r="Z56" s="308">
        <v>-5</v>
      </c>
      <c r="AA56" s="308">
        <v>-1</v>
      </c>
      <c r="AB56" s="308">
        <v>-1</v>
      </c>
      <c r="AC56" s="309">
        <v>-1</v>
      </c>
      <c r="AD56" s="222"/>
      <c r="AE56" s="222">
        <f t="shared" si="61"/>
        <v>-4</v>
      </c>
      <c r="AF56" s="222">
        <f t="shared" si="61"/>
        <v>0</v>
      </c>
      <c r="AG56" s="222">
        <f t="shared" si="61"/>
        <v>0</v>
      </c>
      <c r="AH56" s="222">
        <f>+AC56</f>
        <v>-1</v>
      </c>
      <c r="AI56" s="222"/>
      <c r="AJ56" s="308">
        <v>-13</v>
      </c>
      <c r="AK56" s="308">
        <v>-9.58</v>
      </c>
      <c r="AL56" s="308">
        <v>-8.0109999999999992</v>
      </c>
      <c r="AM56" s="309">
        <v>-6.88</v>
      </c>
      <c r="AN56" s="222"/>
      <c r="AO56" s="220">
        <f t="shared" si="62"/>
        <v>-3.42</v>
      </c>
      <c r="AP56" s="220">
        <f t="shared" si="62"/>
        <v>-1.5690000000000008</v>
      </c>
      <c r="AQ56" s="220">
        <f t="shared" si="62"/>
        <v>-1.1309999999999993</v>
      </c>
      <c r="AR56" s="220">
        <f>+AM56</f>
        <v>-6.88</v>
      </c>
      <c r="AS56" s="220"/>
      <c r="AT56" s="308">
        <v>-9.3265000000000011</v>
      </c>
      <c r="AU56" s="308">
        <v>-3.7892700000000006</v>
      </c>
      <c r="AV56" s="222">
        <v>-3</v>
      </c>
      <c r="AW56" s="203">
        <v>3</v>
      </c>
      <c r="AX56" s="222"/>
      <c r="AY56" s="220">
        <f t="shared" si="63"/>
        <v>-5.537230000000001</v>
      </c>
      <c r="AZ56" s="220">
        <f t="shared" si="63"/>
        <v>-0.78927000000000058</v>
      </c>
      <c r="BA56" s="220">
        <v>2</v>
      </c>
      <c r="BB56" s="220">
        <f>+AW56</f>
        <v>3</v>
      </c>
    </row>
    <row r="57" spans="1:54" ht="2.25" customHeight="1">
      <c r="A57" s="42"/>
      <c r="B57" s="43"/>
      <c r="C57" s="44"/>
      <c r="D57" s="28"/>
      <c r="E57" s="29"/>
      <c r="F57" s="45"/>
      <c r="G57" s="27"/>
      <c r="H57" s="28">
        <f>AH57</f>
        <v>0</v>
      </c>
      <c r="I57" s="28"/>
      <c r="J57" s="383">
        <f t="shared" si="34"/>
        <v>0</v>
      </c>
      <c r="K57" s="292">
        <f>ROUND(C57/$A$67,0)</f>
        <v>0</v>
      </c>
      <c r="L57" s="28"/>
      <c r="M57" s="297"/>
      <c r="N57" s="302"/>
      <c r="O57" s="222">
        <f t="shared" si="15"/>
        <v>0</v>
      </c>
      <c r="P57" s="308"/>
      <c r="Q57" s="308"/>
      <c r="R57" s="308"/>
      <c r="S57" s="308"/>
      <c r="T57" s="222"/>
      <c r="U57" s="222"/>
      <c r="V57" s="222"/>
      <c r="W57" s="222"/>
      <c r="X57" s="222"/>
      <c r="Y57" s="222"/>
      <c r="Z57" s="308"/>
      <c r="AA57" s="308"/>
      <c r="AB57" s="308"/>
      <c r="AC57" s="308"/>
      <c r="AD57" s="222"/>
      <c r="AE57" s="222"/>
      <c r="AF57" s="222"/>
      <c r="AG57" s="222"/>
      <c r="AH57" s="222"/>
      <c r="AI57" s="222"/>
      <c r="AJ57" s="308"/>
      <c r="AK57" s="308">
        <v>-2503</v>
      </c>
      <c r="AL57" s="308"/>
      <c r="AM57" s="308"/>
      <c r="AN57" s="222"/>
      <c r="AO57" s="220"/>
      <c r="AP57" s="220"/>
      <c r="AQ57" s="220"/>
      <c r="AR57" s="220"/>
      <c r="AS57" s="220"/>
      <c r="AT57" s="308"/>
      <c r="AU57" s="308"/>
      <c r="AV57" s="308"/>
      <c r="AW57" s="308"/>
      <c r="AX57" s="222"/>
      <c r="AY57" s="220"/>
      <c r="AZ57" s="220"/>
      <c r="BA57" s="220"/>
      <c r="BB57" s="220"/>
    </row>
    <row r="58" spans="1:54" s="16" customFormat="1" ht="12" customHeight="1">
      <c r="A58" s="42" t="s">
        <v>157</v>
      </c>
      <c r="B58" s="43">
        <f>+K58</f>
        <v>-105</v>
      </c>
      <c r="C58" s="293">
        <f>S58</f>
        <v>-1079</v>
      </c>
      <c r="D58" s="26">
        <f>AC58</f>
        <v>-973</v>
      </c>
      <c r="E58" s="29"/>
      <c r="F58" s="45"/>
      <c r="G58" s="184">
        <f>X58</f>
        <v>-1079</v>
      </c>
      <c r="H58" s="26">
        <f>AH58</f>
        <v>-973</v>
      </c>
      <c r="I58" s="26"/>
      <c r="J58" s="383">
        <f t="shared" si="34"/>
        <v>-104.94016271074348</v>
      </c>
      <c r="K58" s="292">
        <f>ROUND(C58/$A$67,0)</f>
        <v>-105</v>
      </c>
      <c r="L58" s="28"/>
      <c r="M58" s="297" t="str">
        <f>A58</f>
        <v xml:space="preserve">Operating income includes depreciation of </v>
      </c>
      <c r="N58" s="302">
        <f>+'[2]1. Retrieve'!$B43</f>
        <v>0</v>
      </c>
      <c r="O58" s="222">
        <f t="shared" si="15"/>
        <v>1079</v>
      </c>
      <c r="P58" s="308"/>
      <c r="Q58" s="308"/>
      <c r="R58" s="309"/>
      <c r="S58" s="308">
        <v>-1079</v>
      </c>
      <c r="T58" s="222"/>
      <c r="U58" s="222">
        <f>+P58-Q58</f>
        <v>0</v>
      </c>
      <c r="V58" s="222">
        <f>+Q58-R58</f>
        <v>0</v>
      </c>
      <c r="W58" s="222">
        <f>+R58-S58</f>
        <v>1079</v>
      </c>
      <c r="X58" s="222">
        <f>+S58</f>
        <v>-1079</v>
      </c>
      <c r="Y58" s="222"/>
      <c r="Z58" s="308">
        <v>-3967</v>
      </c>
      <c r="AA58" s="308">
        <v>-2864</v>
      </c>
      <c r="AB58" s="309">
        <v>-1881</v>
      </c>
      <c r="AC58" s="308">
        <v>-973</v>
      </c>
      <c r="AD58" s="222"/>
      <c r="AE58" s="222">
        <f>+Z58-AA58</f>
        <v>-1103</v>
      </c>
      <c r="AF58" s="222">
        <f>+AA58-AB58</f>
        <v>-983</v>
      </c>
      <c r="AG58" s="222">
        <f>+AB58-AC58</f>
        <v>-908</v>
      </c>
      <c r="AH58" s="222">
        <f>+AC58</f>
        <v>-973</v>
      </c>
      <c r="AI58" s="222"/>
      <c r="AJ58" s="308">
        <v>-3595</v>
      </c>
      <c r="AK58" s="308">
        <v>-2503</v>
      </c>
      <c r="AL58" s="309">
        <v>-1643</v>
      </c>
      <c r="AM58" s="308">
        <v>-807</v>
      </c>
      <c r="AN58" s="222"/>
      <c r="AO58" s="220">
        <f>+AJ58-AK58</f>
        <v>-1092</v>
      </c>
      <c r="AP58" s="220">
        <f>+AK58-AL58</f>
        <v>-860</v>
      </c>
      <c r="AQ58" s="220">
        <f>+AL58-AM58</f>
        <v>-836</v>
      </c>
      <c r="AR58" s="220">
        <f>+AM58</f>
        <v>-807</v>
      </c>
      <c r="AS58" s="220"/>
      <c r="AT58" s="308">
        <v>-3261</v>
      </c>
      <c r="AU58" s="308">
        <v>-2427</v>
      </c>
      <c r="AV58" s="309">
        <v>-1619</v>
      </c>
      <c r="AW58" s="308">
        <v>-796</v>
      </c>
      <c r="AX58" s="222"/>
      <c r="AY58" s="220">
        <f>+AT58-AU58</f>
        <v>-834</v>
      </c>
      <c r="AZ58" s="220">
        <f>+AU58-AV58</f>
        <v>-808</v>
      </c>
      <c r="BA58" s="220">
        <f>+AV58-AW58</f>
        <v>-823</v>
      </c>
      <c r="BB58" s="220">
        <f>+AW58</f>
        <v>-796</v>
      </c>
    </row>
    <row r="59" spans="1:54" ht="13.9" customHeight="1">
      <c r="A59" s="46" t="s">
        <v>262</v>
      </c>
      <c r="B59" s="43"/>
      <c r="C59" s="289">
        <f>S59</f>
        <v>0</v>
      </c>
      <c r="D59" s="284">
        <f>AC59</f>
        <v>0</v>
      </c>
      <c r="E59" s="45"/>
      <c r="F59" s="45"/>
      <c r="G59" s="377">
        <f>X59</f>
        <v>0</v>
      </c>
      <c r="H59" s="284">
        <f>AH59</f>
        <v>0</v>
      </c>
      <c r="I59" s="28"/>
      <c r="J59" s="383">
        <f t="shared" si="34"/>
        <v>0</v>
      </c>
      <c r="K59" s="292">
        <f>ROUND(C59/$A$67,0)</f>
        <v>0</v>
      </c>
      <c r="L59" s="28"/>
      <c r="M59" s="297"/>
      <c r="N59" s="369">
        <f>+'[4]3. Board Fin Sum'!$C$13</f>
        <v>0.11656322730799069</v>
      </c>
      <c r="O59" s="222"/>
      <c r="P59" s="464"/>
      <c r="Q59" s="464"/>
      <c r="R59" s="464"/>
      <c r="S59" s="467"/>
      <c r="T59" s="222"/>
      <c r="U59" s="367"/>
      <c r="V59" s="367"/>
      <c r="W59" s="367"/>
      <c r="X59" s="224"/>
      <c r="Y59" s="222"/>
      <c r="Z59" s="464">
        <v>10.4</v>
      </c>
      <c r="AA59" s="464">
        <v>10.5</v>
      </c>
      <c r="AB59" s="464">
        <v>11</v>
      </c>
      <c r="AC59" s="467"/>
      <c r="AD59" s="222"/>
      <c r="AE59" s="224">
        <v>9.1999999999999993</v>
      </c>
      <c r="AF59" s="224">
        <v>9.5</v>
      </c>
      <c r="AG59" s="224">
        <v>-3.5</v>
      </c>
      <c r="AH59" s="220"/>
      <c r="AI59" s="222"/>
      <c r="AJ59" s="468">
        <v>6.1</v>
      </c>
      <c r="AK59" s="464">
        <v>4.9000000000000004</v>
      </c>
      <c r="AL59" s="464">
        <v>2.6</v>
      </c>
      <c r="AM59" s="308"/>
      <c r="AN59" s="222"/>
      <c r="AO59" s="220"/>
      <c r="AP59" s="220"/>
      <c r="AQ59" s="220"/>
      <c r="AR59" s="220"/>
      <c r="AS59" s="220"/>
      <c r="AT59" s="308"/>
      <c r="AU59" s="308"/>
      <c r="AV59" s="308"/>
      <c r="AW59" s="308"/>
      <c r="AX59" s="222"/>
      <c r="AY59" s="220"/>
      <c r="AZ59" s="220"/>
      <c r="BA59" s="220"/>
      <c r="BB59" s="220"/>
    </row>
    <row r="60" spans="1:54" s="16" customFormat="1" ht="12" customHeight="1">
      <c r="A60" s="46" t="s">
        <v>265</v>
      </c>
      <c r="B60" s="267"/>
      <c r="C60" s="289">
        <f>S60</f>
        <v>10.7</v>
      </c>
      <c r="D60" s="284">
        <f>AC60</f>
        <v>10.840957072484166</v>
      </c>
      <c r="E60" s="52"/>
      <c r="F60" s="52"/>
      <c r="G60" s="377">
        <f>X60</f>
        <v>10.967741935483872</v>
      </c>
      <c r="H60" s="284">
        <f>AH60</f>
        <v>10.840957072484166</v>
      </c>
      <c r="I60" s="284"/>
      <c r="J60" s="383">
        <f t="shared" si="34"/>
        <v>1.0406485088090409</v>
      </c>
      <c r="K60" s="292">
        <f>ROUND(C60/$A$67,0)</f>
        <v>1</v>
      </c>
      <c r="L60" s="28"/>
      <c r="M60" s="297" t="str">
        <f>A60</f>
        <v>Operating margin, percent (excl. items affecting comparability)</v>
      </c>
      <c r="N60" s="369">
        <f>+'[4]3. Board Fin Sum'!$C$13</f>
        <v>0.11656322730799069</v>
      </c>
      <c r="O60" s="222"/>
      <c r="P60" s="367"/>
      <c r="Q60" s="367"/>
      <c r="R60" s="367"/>
      <c r="S60" s="367">
        <v>10.7</v>
      </c>
      <c r="T60" s="238"/>
      <c r="U60" s="313" t="e">
        <f>(U25/U5)*100</f>
        <v>#DIV/0!</v>
      </c>
      <c r="V60" s="313" t="e">
        <f>(V25/V5)*100</f>
        <v>#DIV/0!</v>
      </c>
      <c r="W60" s="313">
        <f>(W25/W5)*100</f>
        <v>10.967741935483872</v>
      </c>
      <c r="X60" s="482">
        <f>(X25/X5)*100</f>
        <v>10.967741935483872</v>
      </c>
      <c r="Y60" s="229"/>
      <c r="Z60" s="367">
        <f>(Z25/Z5)*100</f>
        <v>10.382518224100068</v>
      </c>
      <c r="AA60" s="367">
        <f>(AA25/AA5)*100</f>
        <v>10.505003760050906</v>
      </c>
      <c r="AB60" s="367">
        <f>(AB25/AB5)*100</f>
        <v>11.001242405160236</v>
      </c>
      <c r="AC60" s="367">
        <f>(AC25/AC5)*100</f>
        <v>10.840957072484166</v>
      </c>
      <c r="AD60" s="238"/>
      <c r="AE60" s="313">
        <f>(AE25/AE5)*100</f>
        <v>10.064818149081743</v>
      </c>
      <c r="AF60" s="313">
        <f>(AF25/AF5)*100</f>
        <v>9.4515499674831993</v>
      </c>
      <c r="AG60" s="313">
        <f>(AG25/AG5)*100</f>
        <v>11.151399281405544</v>
      </c>
      <c r="AH60" s="313">
        <f>(AH25/AH5)*100</f>
        <v>10.840957072484166</v>
      </c>
      <c r="AI60" s="229"/>
      <c r="AJ60" s="367">
        <f>(AJ25/AJ5)*100</f>
        <v>9.7414531353738667</v>
      </c>
      <c r="AK60" s="313">
        <f>(AK25/AK5)*100</f>
        <v>9.9615737478227349</v>
      </c>
      <c r="AL60" s="367">
        <f>(AL25/AL5)*100</f>
        <v>10.209539014168827</v>
      </c>
      <c r="AM60" s="367">
        <f>(AM25/AM5)*100</f>
        <v>9.8672796668979874</v>
      </c>
      <c r="AN60" s="238"/>
      <c r="AO60" s="313">
        <f>(AO25/AO5)*100</f>
        <v>9.1649836339577959</v>
      </c>
      <c r="AP60" s="313">
        <f>(AP25/AP5)*100</f>
        <v>9.4665126100641448</v>
      </c>
      <c r="AQ60" s="313">
        <f>(AQ25/AQ5)*100</f>
        <v>10.501219782656907</v>
      </c>
      <c r="AR60" s="313">
        <f>(AR25/AR5)*100</f>
        <v>9.8672796668979874</v>
      </c>
      <c r="AS60" s="224"/>
      <c r="AT60" s="367">
        <f>(AT25/AT5)*100</f>
        <v>10.159436020106009</v>
      </c>
      <c r="AU60" s="313">
        <f>(AU25/AU5)*100</f>
        <v>10.111069655310967</v>
      </c>
      <c r="AV60" s="313">
        <f>(AV25/AV5)*100</f>
        <v>10.032480020513697</v>
      </c>
      <c r="AW60" s="313">
        <v>10.1</v>
      </c>
      <c r="AX60" s="238"/>
      <c r="AY60" s="313">
        <f>(AY25/AY5)*100</f>
        <v>10.293126016421402</v>
      </c>
      <c r="AZ60" s="313">
        <f>(AZ25/AZ5)*100</f>
        <v>10.271758126529186</v>
      </c>
      <c r="BA60" s="313">
        <f>(BA25/BA5)*100</f>
        <v>10.009396576377824</v>
      </c>
      <c r="BB60" s="313">
        <f>(BB25/BB5)*100</f>
        <v>10.057793109627704</v>
      </c>
    </row>
    <row r="61" spans="1:54" s="16" customFormat="1" ht="12" customHeight="1">
      <c r="A61" s="46"/>
      <c r="B61" s="267"/>
      <c r="C61" s="289"/>
      <c r="D61" s="284"/>
      <c r="E61" s="52"/>
      <c r="F61" s="52"/>
      <c r="G61" s="377"/>
      <c r="H61" s="284"/>
      <c r="I61" s="284"/>
      <c r="J61" s="383"/>
      <c r="K61" s="28"/>
      <c r="L61" s="28"/>
      <c r="M61" s="297"/>
      <c r="N61" s="463"/>
      <c r="O61" s="224"/>
      <c r="P61" s="224"/>
      <c r="Q61" s="224"/>
      <c r="R61" s="224"/>
      <c r="S61" s="224"/>
      <c r="T61" s="238"/>
      <c r="U61" s="224"/>
      <c r="V61" s="224"/>
      <c r="W61" s="224"/>
      <c r="X61" s="224"/>
      <c r="Y61" s="224"/>
      <c r="Z61" s="224"/>
      <c r="AA61" s="224"/>
      <c r="AB61" s="224"/>
      <c r="AC61" s="224"/>
      <c r="AD61" s="238"/>
      <c r="AE61" s="224"/>
      <c r="AF61" s="224"/>
      <c r="AG61" s="224"/>
      <c r="AH61" s="224"/>
      <c r="AI61" s="224"/>
      <c r="AJ61" s="224"/>
      <c r="AK61" s="224"/>
      <c r="AL61" s="224"/>
      <c r="AM61" s="224"/>
      <c r="AN61" s="238"/>
      <c r="AO61" s="224"/>
      <c r="AP61" s="224"/>
      <c r="AQ61" s="224"/>
      <c r="AR61" s="224"/>
      <c r="AS61" s="224"/>
      <c r="AT61" s="224"/>
      <c r="AU61" s="224"/>
      <c r="AV61" s="224"/>
      <c r="AW61" s="224"/>
      <c r="AX61" s="238"/>
      <c r="AY61" s="224"/>
      <c r="AZ61" s="224"/>
      <c r="BA61" s="224"/>
      <c r="BB61" s="224"/>
    </row>
    <row r="62" spans="1:54" s="16" customFormat="1" ht="13.9" customHeight="1" outlineLevel="1">
      <c r="A62" s="381" t="s">
        <v>269</v>
      </c>
      <c r="B62" s="370"/>
      <c r="C62" s="370"/>
      <c r="D62" s="60"/>
      <c r="E62" s="65"/>
      <c r="F62" s="65"/>
      <c r="G62" s="65"/>
      <c r="H62" s="65"/>
      <c r="I62" s="65"/>
      <c r="J62" s="383">
        <f>(C62/$A$67)</f>
        <v>0</v>
      </c>
      <c r="K62" s="11"/>
      <c r="L62" s="11"/>
      <c r="M62" s="17"/>
      <c r="N62" s="17"/>
      <c r="O62" s="17"/>
      <c r="P62" s="17"/>
      <c r="Q62" s="17"/>
      <c r="R62" s="17"/>
      <c r="S62" s="17"/>
      <c r="T62" s="17"/>
      <c r="U62" s="17"/>
      <c r="V62" s="17"/>
      <c r="W62" s="17"/>
      <c r="X62" s="17"/>
      <c r="Y62" s="17"/>
      <c r="Z62" s="17"/>
      <c r="AA62" s="17"/>
      <c r="AB62" s="17"/>
      <c r="AC62" s="17"/>
      <c r="AD62" s="17"/>
      <c r="AE62" s="17"/>
      <c r="AF62" s="17"/>
      <c r="AG62" s="17"/>
      <c r="AH62" s="17"/>
      <c r="AI62" s="17"/>
      <c r="AJ62" s="179">
        <f>AJ25-3800</f>
        <v>6324</v>
      </c>
      <c r="AK62" s="17"/>
      <c r="AL62" s="17"/>
      <c r="AM62" s="17"/>
      <c r="AN62" s="17"/>
      <c r="AO62" s="17"/>
      <c r="AP62" s="17"/>
      <c r="AQ62" s="17"/>
      <c r="AR62" s="17"/>
      <c r="AS62" s="17"/>
      <c r="AT62" s="17"/>
      <c r="AU62" s="17"/>
      <c r="AV62" s="17"/>
      <c r="AW62" s="17"/>
      <c r="AX62" s="17"/>
      <c r="AY62" s="17"/>
      <c r="AZ62" s="17"/>
      <c r="BA62" s="17"/>
      <c r="BB62" s="17"/>
    </row>
    <row r="63" spans="1:54" s="16" customFormat="1" ht="13.15" customHeight="1">
      <c r="A63" s="381" t="s">
        <v>274</v>
      </c>
      <c r="B63" s="370"/>
      <c r="C63" s="370"/>
      <c r="D63" s="60"/>
      <c r="E63" s="65"/>
      <c r="F63" s="65"/>
      <c r="G63" s="65"/>
      <c r="H63" s="65"/>
      <c r="I63" s="65"/>
      <c r="J63" s="383"/>
      <c r="K63" s="11"/>
      <c r="L63" s="11"/>
      <c r="M63" s="17"/>
      <c r="N63" s="17"/>
      <c r="O63" s="17"/>
      <c r="P63" s="17"/>
      <c r="Q63" s="17"/>
      <c r="R63" s="17"/>
      <c r="S63" s="17"/>
      <c r="T63" s="17"/>
      <c r="U63" s="17"/>
      <c r="V63" s="17"/>
      <c r="W63" s="17"/>
      <c r="X63" s="17"/>
      <c r="Y63" s="17"/>
      <c r="Z63" s="17"/>
      <c r="AA63" s="17"/>
      <c r="AB63" s="17"/>
      <c r="AC63" s="17"/>
      <c r="AD63" s="17"/>
      <c r="AE63" s="17"/>
      <c r="AF63" s="17"/>
      <c r="AG63" s="17"/>
      <c r="AH63" s="17"/>
      <c r="AI63" s="17"/>
      <c r="AJ63" s="469">
        <f>AJ62/AJ5</f>
        <v>6.0850404610928825E-2</v>
      </c>
      <c r="AK63" s="17"/>
      <c r="AL63" s="17"/>
      <c r="AM63" s="17"/>
      <c r="AN63" s="17"/>
      <c r="AO63" s="17"/>
      <c r="AP63" s="17"/>
      <c r="AQ63" s="17"/>
      <c r="AR63" s="17"/>
      <c r="AS63" s="17"/>
      <c r="AT63" s="17"/>
      <c r="AU63" s="17"/>
      <c r="AV63" s="17"/>
      <c r="AW63" s="17"/>
      <c r="AX63" s="17"/>
      <c r="AY63" s="17"/>
      <c r="AZ63" s="17"/>
      <c r="BA63" s="17"/>
      <c r="BB63" s="17"/>
    </row>
    <row r="64" spans="1:54" s="16" customFormat="1" ht="12" customHeight="1" collapsed="1">
      <c r="A64" s="60" t="s">
        <v>271</v>
      </c>
      <c r="B64" s="370"/>
      <c r="C64" s="370"/>
      <c r="D64" s="60"/>
      <c r="E64" s="65"/>
      <c r="F64" s="65"/>
      <c r="G64" s="65"/>
      <c r="H64" s="65"/>
      <c r="I64" s="65"/>
      <c r="J64" s="383">
        <f>(C64/$A$67)</f>
        <v>0</v>
      </c>
      <c r="K64" s="11"/>
      <c r="L64" s="11"/>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row>
    <row r="65" spans="1:54" s="16" customFormat="1" ht="14.1" customHeight="1">
      <c r="A65" s="60"/>
      <c r="B65" s="66"/>
      <c r="C65" s="66"/>
      <c r="D65" s="66"/>
      <c r="E65" s="66"/>
      <c r="F65" s="208"/>
      <c r="G65" s="195"/>
      <c r="H65" s="66"/>
      <c r="I65" s="66"/>
      <c r="J65" s="324"/>
      <c r="K65" s="11"/>
      <c r="L65" s="11"/>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row>
    <row r="66" spans="1:54" s="19" customFormat="1">
      <c r="A66" s="68"/>
      <c r="B66" s="68"/>
      <c r="C66" s="68"/>
      <c r="D66" s="68"/>
      <c r="E66" s="68"/>
      <c r="F66" s="68"/>
      <c r="G66" s="196"/>
      <c r="H66" s="68"/>
      <c r="I66" s="68"/>
      <c r="J66" s="325"/>
      <c r="K66" s="11"/>
      <c r="L66" s="11"/>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row>
    <row r="67" spans="1:54">
      <c r="A67" s="371">
        <v>10.28205</v>
      </c>
      <c r="B67" s="190" t="s">
        <v>150</v>
      </c>
      <c r="C67" s="221"/>
      <c r="D67" s="221"/>
      <c r="E67" s="221"/>
      <c r="F67" s="221"/>
      <c r="G67" s="201"/>
      <c r="H67" s="221"/>
      <c r="I67" s="221"/>
      <c r="J67" s="326"/>
      <c r="K67" s="11"/>
      <c r="L67" s="11"/>
      <c r="M67" s="13"/>
      <c r="N67" s="230"/>
      <c r="O67" s="230"/>
      <c r="P67" s="230"/>
      <c r="Q67" s="230"/>
      <c r="R67" s="230"/>
      <c r="S67" s="230"/>
      <c r="T67" s="230"/>
      <c r="U67" s="230"/>
      <c r="V67" s="230"/>
      <c r="W67" s="230"/>
      <c r="X67" s="230"/>
      <c r="Y67" s="230"/>
      <c r="Z67" s="230"/>
      <c r="AA67" s="230"/>
      <c r="AB67" s="230"/>
      <c r="AC67" s="230"/>
      <c r="AD67" s="230"/>
      <c r="AE67" s="230"/>
      <c r="AF67" s="230"/>
      <c r="AG67" s="230"/>
      <c r="AH67" s="230"/>
      <c r="AI67" s="230"/>
      <c r="AJ67" s="230"/>
      <c r="AK67" s="230"/>
      <c r="AL67" s="230"/>
      <c r="AM67" s="230"/>
      <c r="AN67" s="230"/>
      <c r="AO67" s="230"/>
      <c r="AP67" s="230"/>
      <c r="AQ67" s="230"/>
      <c r="AR67" s="230"/>
      <c r="AS67" s="230"/>
      <c r="AT67" s="230"/>
      <c r="AU67" s="230"/>
      <c r="AV67" s="230"/>
      <c r="AW67" s="230"/>
      <c r="AX67" s="230"/>
      <c r="AY67" s="230"/>
      <c r="AZ67" s="230"/>
      <c r="BA67" s="230"/>
      <c r="BB67" s="230"/>
    </row>
    <row r="68" spans="1:54">
      <c r="A68" s="69"/>
      <c r="K68" s="11"/>
      <c r="L68" s="11"/>
      <c r="M68" s="13"/>
      <c r="N68" s="231"/>
      <c r="O68" s="231"/>
      <c r="P68" s="231"/>
      <c r="Q68" s="231"/>
      <c r="R68" s="231"/>
      <c r="S68" s="231"/>
      <c r="T68" s="231"/>
      <c r="U68" s="231"/>
      <c r="V68" s="231"/>
      <c r="W68" s="231"/>
      <c r="X68" s="231"/>
      <c r="Y68" s="231"/>
      <c r="Z68" s="231"/>
      <c r="AA68" s="231"/>
      <c r="AB68" s="231"/>
      <c r="AC68" s="231"/>
      <c r="AD68" s="231"/>
      <c r="AE68" s="231"/>
      <c r="AF68" s="231"/>
      <c r="AG68" s="231"/>
      <c r="AH68" s="231"/>
      <c r="AI68" s="231"/>
      <c r="AJ68" s="231"/>
      <c r="AK68" s="231"/>
      <c r="AL68" s="231"/>
      <c r="AM68" s="231"/>
      <c r="AN68" s="231"/>
      <c r="AO68" s="231"/>
      <c r="AP68" s="231"/>
      <c r="AQ68" s="231"/>
      <c r="AR68" s="231"/>
      <c r="AS68" s="231"/>
      <c r="AT68" s="231"/>
      <c r="AU68" s="231"/>
      <c r="AV68" s="231"/>
      <c r="AW68" s="231"/>
      <c r="AX68" s="231"/>
      <c r="AY68" s="231"/>
      <c r="AZ68" s="231"/>
      <c r="BA68" s="231"/>
      <c r="BB68" s="231"/>
    </row>
    <row r="69" spans="1:54">
      <c r="B69" s="26"/>
      <c r="C69" s="56"/>
      <c r="D69" s="57"/>
      <c r="E69" s="58"/>
      <c r="F69" s="58"/>
      <c r="G69" s="56"/>
      <c r="H69" s="57"/>
      <c r="I69" s="57"/>
      <c r="J69" s="328"/>
      <c r="K69" s="18"/>
      <c r="L69" s="18"/>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c r="AR69" s="12"/>
      <c r="AS69" s="12"/>
      <c r="AT69" s="12"/>
      <c r="AU69" s="12"/>
      <c r="AV69" s="12"/>
      <c r="AW69" s="12"/>
      <c r="AX69" s="12"/>
      <c r="AY69" s="12"/>
      <c r="AZ69" s="12"/>
      <c r="BA69" s="12"/>
      <c r="BB69" s="12"/>
    </row>
    <row r="70" spans="1:54">
      <c r="A70" s="384" t="s">
        <v>208</v>
      </c>
      <c r="B70" s="28"/>
      <c r="C70" s="27"/>
      <c r="D70" s="28"/>
      <c r="E70" s="29"/>
      <c r="F70" s="29"/>
      <c r="G70" s="27"/>
      <c r="H70" s="28"/>
      <c r="I70" s="28"/>
      <c r="J70" s="292"/>
      <c r="K70" s="18"/>
      <c r="L70" s="18"/>
      <c r="N70" s="12"/>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2"/>
      <c r="AO70" s="12"/>
      <c r="AP70" s="12"/>
      <c r="AQ70" s="12"/>
      <c r="AR70" s="12"/>
      <c r="AS70" s="12"/>
      <c r="AT70" s="12"/>
      <c r="AU70" s="12"/>
      <c r="AV70" s="12"/>
      <c r="AW70" s="12"/>
      <c r="AX70" s="12"/>
      <c r="AY70" s="12"/>
      <c r="AZ70" s="12"/>
      <c r="BA70" s="12"/>
      <c r="BB70" s="12"/>
    </row>
    <row r="71" spans="1:54">
      <c r="A71" s="42"/>
      <c r="B71" s="26"/>
      <c r="C71" s="44"/>
      <c r="D71" s="26"/>
      <c r="E71" s="29"/>
      <c r="F71" s="29"/>
      <c r="G71" s="44"/>
      <c r="H71" s="26"/>
      <c r="I71" s="26"/>
      <c r="J71" s="323"/>
      <c r="K71" s="18"/>
      <c r="L71" s="18"/>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c r="AR71" s="12"/>
      <c r="AS71" s="12"/>
      <c r="AT71" s="12"/>
      <c r="AU71" s="12"/>
      <c r="AV71" s="12"/>
      <c r="AW71" s="12"/>
      <c r="AX71" s="12"/>
      <c r="AY71" s="12"/>
      <c r="AZ71" s="12"/>
      <c r="BA71" s="12"/>
      <c r="BB71" s="12"/>
    </row>
    <row r="72" spans="1:54">
      <c r="A72" s="42"/>
      <c r="B72" s="26"/>
      <c r="C72" s="184"/>
      <c r="D72" s="26"/>
      <c r="E72" s="26"/>
      <c r="F72" s="29"/>
      <c r="G72" s="27"/>
      <c r="H72" s="28"/>
      <c r="I72" s="28"/>
      <c r="J72" s="292"/>
      <c r="K72" s="18"/>
      <c r="L72" s="18"/>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12"/>
      <c r="AQ72" s="12"/>
      <c r="AR72" s="12"/>
      <c r="AS72" s="12"/>
      <c r="AT72" s="12"/>
      <c r="AU72" s="12"/>
      <c r="AV72" s="12"/>
      <c r="AW72" s="12"/>
      <c r="AX72" s="12"/>
      <c r="AY72" s="12"/>
      <c r="AZ72" s="12"/>
      <c r="BA72" s="12"/>
      <c r="BB72" s="12"/>
    </row>
    <row r="73" spans="1:54">
      <c r="K73" s="18"/>
      <c r="L73" s="18"/>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c r="AR73" s="12"/>
      <c r="AS73" s="12"/>
      <c r="AT73" s="12"/>
      <c r="AU73" s="12"/>
      <c r="AV73" s="12"/>
      <c r="AW73" s="12"/>
      <c r="AX73" s="12"/>
      <c r="AY73" s="12"/>
      <c r="AZ73" s="12"/>
      <c r="BA73" s="12"/>
      <c r="BB73" s="12"/>
    </row>
    <row r="74" spans="1:54">
      <c r="K74" s="18"/>
      <c r="L74" s="18"/>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12"/>
      <c r="AR74" s="12"/>
      <c r="AS74" s="12"/>
      <c r="AT74" s="12"/>
      <c r="AU74" s="12"/>
      <c r="AV74" s="12"/>
      <c r="AW74" s="12"/>
      <c r="AX74" s="12"/>
      <c r="AY74" s="12"/>
      <c r="AZ74" s="12"/>
      <c r="BA74" s="12"/>
      <c r="BB74" s="12"/>
    </row>
    <row r="75" spans="1:54">
      <c r="K75" s="18"/>
      <c r="L75" s="18"/>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c r="BA75" s="12"/>
      <c r="BB75" s="12"/>
    </row>
    <row r="76" spans="1:54">
      <c r="K76" s="18"/>
      <c r="L76" s="18"/>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12"/>
      <c r="AY76" s="12"/>
      <c r="AZ76" s="12"/>
      <c r="BA76" s="12"/>
      <c r="BB76" s="12"/>
    </row>
    <row r="77" spans="1:54">
      <c r="K77" s="18"/>
      <c r="L77" s="18"/>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2"/>
      <c r="AO77" s="12"/>
      <c r="AP77" s="12"/>
      <c r="AQ77" s="12"/>
      <c r="AR77" s="12"/>
      <c r="AS77" s="12"/>
      <c r="AT77" s="12"/>
      <c r="AU77" s="12"/>
      <c r="AV77" s="12"/>
      <c r="AW77" s="12"/>
      <c r="AX77" s="12"/>
      <c r="AY77" s="12"/>
      <c r="AZ77" s="12"/>
      <c r="BA77" s="12"/>
      <c r="BB77" s="12"/>
    </row>
    <row r="78" spans="1:54">
      <c r="K78" s="18"/>
      <c r="L78" s="18"/>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2"/>
      <c r="AO78" s="12"/>
      <c r="AP78" s="12"/>
      <c r="AQ78" s="12"/>
      <c r="AR78" s="12"/>
      <c r="AS78" s="12"/>
      <c r="AT78" s="12"/>
      <c r="AU78" s="12"/>
      <c r="AV78" s="12"/>
      <c r="AW78" s="12"/>
      <c r="AX78" s="12"/>
      <c r="AY78" s="12"/>
      <c r="AZ78" s="12"/>
      <c r="BA78" s="12"/>
      <c r="BB78" s="12"/>
    </row>
    <row r="79" spans="1:54">
      <c r="K79" s="18"/>
      <c r="L79" s="18"/>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c r="AW79" s="12"/>
      <c r="AX79" s="12"/>
      <c r="AY79" s="12"/>
      <c r="AZ79" s="12"/>
      <c r="BA79" s="12"/>
      <c r="BB79" s="12"/>
    </row>
    <row r="80" spans="1:54">
      <c r="K80" s="18"/>
      <c r="L80" s="18"/>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2"/>
      <c r="AO80" s="12"/>
      <c r="AP80" s="12"/>
      <c r="AQ80" s="12"/>
      <c r="AR80" s="12"/>
      <c r="AS80" s="12"/>
      <c r="AT80" s="12"/>
      <c r="AU80" s="12"/>
      <c r="AV80" s="12"/>
      <c r="AW80" s="12"/>
      <c r="AX80" s="12"/>
      <c r="AY80" s="12"/>
      <c r="AZ80" s="12"/>
      <c r="BA80" s="12"/>
      <c r="BB80" s="12"/>
    </row>
    <row r="81" spans="1:54">
      <c r="K81" s="18"/>
      <c r="L81" s="18"/>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c r="AZ81" s="12"/>
      <c r="BA81" s="12"/>
      <c r="BB81" s="12"/>
    </row>
    <row r="82" spans="1:54">
      <c r="K82" s="18"/>
      <c r="L82" s="18"/>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2"/>
      <c r="AO82" s="12"/>
      <c r="AP82" s="12"/>
      <c r="AQ82" s="12"/>
      <c r="AR82" s="12"/>
      <c r="AS82" s="12"/>
      <c r="AT82" s="12"/>
      <c r="AU82" s="12"/>
      <c r="AV82" s="12"/>
      <c r="AW82" s="12"/>
      <c r="AX82" s="12"/>
      <c r="AY82" s="12"/>
      <c r="AZ82" s="12"/>
      <c r="BA82" s="12"/>
      <c r="BB82" s="12"/>
    </row>
    <row r="83" spans="1:54">
      <c r="A83" s="232"/>
      <c r="B83" s="232"/>
      <c r="C83" s="232"/>
      <c r="D83" s="232"/>
      <c r="E83" s="232"/>
      <c r="F83" s="232"/>
      <c r="G83" s="16"/>
      <c r="H83" s="232"/>
      <c r="I83" s="232"/>
      <c r="J83" s="329"/>
      <c r="K83" s="18"/>
      <c r="L83" s="18"/>
      <c r="N83" s="12"/>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2"/>
      <c r="AO83" s="12"/>
      <c r="AP83" s="12"/>
      <c r="AQ83" s="12"/>
      <c r="AR83" s="12"/>
      <c r="AS83" s="12"/>
      <c r="AT83" s="12"/>
      <c r="AU83" s="12"/>
      <c r="AV83" s="12"/>
      <c r="AW83" s="12"/>
      <c r="AX83" s="12"/>
      <c r="AY83" s="12"/>
      <c r="AZ83" s="12"/>
      <c r="BA83" s="12"/>
      <c r="BB83" s="12"/>
    </row>
    <row r="84" spans="1:54">
      <c r="A84" s="232"/>
      <c r="B84" s="232"/>
      <c r="C84" s="232"/>
      <c r="D84" s="232"/>
      <c r="E84" s="232"/>
      <c r="F84" s="232"/>
      <c r="G84" s="16"/>
      <c r="H84" s="232"/>
      <c r="I84" s="232"/>
      <c r="J84" s="329"/>
      <c r="K84" s="18"/>
      <c r="L84" s="18"/>
      <c r="N84" s="12"/>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2"/>
      <c r="AO84" s="12"/>
      <c r="AP84" s="12"/>
      <c r="AQ84" s="12"/>
      <c r="AR84" s="12"/>
      <c r="AS84" s="12"/>
      <c r="AT84" s="12"/>
      <c r="AU84" s="12"/>
      <c r="AV84" s="12"/>
      <c r="AW84" s="12"/>
      <c r="AX84" s="12"/>
      <c r="AY84" s="12"/>
      <c r="AZ84" s="12"/>
      <c r="BA84" s="12"/>
      <c r="BB84" s="12"/>
    </row>
    <row r="85" spans="1:54">
      <c r="A85" s="232"/>
      <c r="B85" s="232"/>
      <c r="C85" s="232"/>
      <c r="D85" s="232"/>
      <c r="E85" s="232"/>
      <c r="F85" s="232"/>
      <c r="G85" s="16"/>
      <c r="H85" s="232"/>
      <c r="I85" s="232"/>
      <c r="J85" s="329"/>
      <c r="K85" s="18"/>
      <c r="L85" s="18"/>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2"/>
      <c r="AO85" s="12"/>
      <c r="AP85" s="12"/>
      <c r="AQ85" s="12"/>
      <c r="AR85" s="12"/>
      <c r="AS85" s="12"/>
      <c r="AT85" s="12"/>
      <c r="AU85" s="12"/>
      <c r="AV85" s="12"/>
      <c r="AW85" s="12"/>
      <c r="AX85" s="12"/>
      <c r="AY85" s="12"/>
      <c r="AZ85" s="12"/>
      <c r="BA85" s="12"/>
      <c r="BB85" s="12"/>
    </row>
    <row r="86" spans="1:54">
      <c r="A86" s="232"/>
      <c r="B86" s="232"/>
      <c r="C86" s="232"/>
      <c r="D86" s="232"/>
      <c r="E86" s="232"/>
      <c r="F86" s="232"/>
      <c r="G86" s="16"/>
      <c r="H86" s="232"/>
      <c r="I86" s="232"/>
      <c r="J86" s="329"/>
      <c r="K86" s="18"/>
      <c r="L86" s="18"/>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12"/>
      <c r="AP86" s="12"/>
      <c r="AQ86" s="12"/>
      <c r="AR86" s="12"/>
      <c r="AS86" s="12"/>
      <c r="AT86" s="12"/>
      <c r="AU86" s="12"/>
      <c r="AV86" s="12"/>
      <c r="AW86" s="12"/>
      <c r="AX86" s="12"/>
      <c r="AY86" s="12"/>
      <c r="AZ86" s="12"/>
      <c r="BA86" s="12"/>
      <c r="BB86" s="12"/>
    </row>
    <row r="87" spans="1:54">
      <c r="A87" s="232"/>
      <c r="B87" s="232"/>
      <c r="C87" s="232"/>
      <c r="D87" s="232"/>
      <c r="E87" s="232"/>
      <c r="F87" s="232"/>
      <c r="G87" s="16"/>
      <c r="H87" s="232"/>
      <c r="I87" s="232"/>
      <c r="J87" s="329"/>
      <c r="K87" s="18"/>
      <c r="L87" s="18"/>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c r="AR87" s="12"/>
      <c r="AS87" s="12"/>
      <c r="AT87" s="12"/>
      <c r="AU87" s="12"/>
      <c r="AV87" s="12"/>
      <c r="AW87" s="12"/>
      <c r="AX87" s="12"/>
      <c r="AY87" s="12"/>
      <c r="AZ87" s="12"/>
      <c r="BA87" s="12"/>
      <c r="BB87" s="12"/>
    </row>
    <row r="88" spans="1:54">
      <c r="A88" s="232"/>
      <c r="B88" s="232"/>
      <c r="C88" s="232"/>
      <c r="D88" s="232"/>
      <c r="E88" s="232"/>
      <c r="F88" s="232"/>
      <c r="G88" s="16"/>
      <c r="H88" s="232"/>
      <c r="I88" s="232"/>
      <c r="J88" s="329"/>
      <c r="K88" s="18"/>
      <c r="L88" s="18"/>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c r="AR88" s="12"/>
      <c r="AS88" s="12"/>
      <c r="AT88" s="12"/>
      <c r="AU88" s="12"/>
      <c r="AV88" s="12"/>
      <c r="AW88" s="12"/>
      <c r="AX88" s="12"/>
      <c r="AY88" s="12"/>
      <c r="AZ88" s="12"/>
      <c r="BA88" s="12"/>
      <c r="BB88" s="12"/>
    </row>
    <row r="89" spans="1:54">
      <c r="A89" s="232"/>
      <c r="B89" s="232"/>
      <c r="C89" s="232"/>
      <c r="D89" s="232"/>
      <c r="E89" s="232"/>
      <c r="F89" s="232"/>
      <c r="G89" s="16"/>
      <c r="H89" s="232"/>
      <c r="I89" s="232"/>
      <c r="J89" s="329"/>
      <c r="K89" s="18"/>
      <c r="L89" s="18"/>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c r="AR89" s="12"/>
      <c r="AS89" s="12"/>
      <c r="AT89" s="12"/>
      <c r="AU89" s="12"/>
      <c r="AV89" s="12"/>
      <c r="AW89" s="12"/>
      <c r="AX89" s="12"/>
      <c r="AY89" s="12"/>
      <c r="AZ89" s="12"/>
      <c r="BA89" s="12"/>
      <c r="BB89" s="12"/>
    </row>
    <row r="90" spans="1:54">
      <c r="A90" s="232"/>
      <c r="B90" s="232"/>
      <c r="C90" s="232"/>
      <c r="D90" s="232"/>
      <c r="E90" s="232"/>
      <c r="F90" s="232"/>
      <c r="G90" s="16"/>
      <c r="H90" s="232"/>
      <c r="I90" s="232"/>
      <c r="J90" s="329"/>
      <c r="K90" s="18"/>
      <c r="L90" s="18"/>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c r="AR90" s="12"/>
      <c r="AS90" s="12"/>
      <c r="AT90" s="12"/>
      <c r="AU90" s="12"/>
      <c r="AV90" s="12"/>
      <c r="AW90" s="12"/>
      <c r="AX90" s="12"/>
      <c r="AY90" s="12"/>
      <c r="AZ90" s="12"/>
      <c r="BA90" s="12"/>
      <c r="BB90" s="12"/>
    </row>
    <row r="91" spans="1:54">
      <c r="A91" s="232"/>
      <c r="B91" s="232"/>
      <c r="C91" s="232"/>
      <c r="D91" s="232"/>
      <c r="E91" s="232"/>
      <c r="F91" s="232"/>
      <c r="G91" s="16"/>
      <c r="H91" s="232"/>
      <c r="I91" s="232"/>
      <c r="J91" s="329"/>
      <c r="K91" s="18"/>
      <c r="L91" s="18"/>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c r="AR91" s="12"/>
      <c r="AS91" s="12"/>
      <c r="AT91" s="12"/>
      <c r="AU91" s="12"/>
      <c r="AV91" s="12"/>
      <c r="AW91" s="12"/>
      <c r="AX91" s="12"/>
      <c r="AY91" s="12"/>
      <c r="AZ91" s="12"/>
      <c r="BA91" s="12"/>
      <c r="BB91" s="12"/>
    </row>
    <row r="92" spans="1:54">
      <c r="A92" s="232"/>
      <c r="B92" s="232"/>
      <c r="C92" s="232"/>
      <c r="D92" s="232"/>
      <c r="E92" s="232"/>
      <c r="F92" s="232"/>
      <c r="G92" s="16"/>
      <c r="H92" s="232"/>
      <c r="I92" s="232"/>
      <c r="J92" s="329"/>
      <c r="K92" s="18">
        <f>(302+-253-6)/1000</f>
        <v>4.2999999999999997E-2</v>
      </c>
      <c r="L92" s="18"/>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c r="AX92" s="12"/>
      <c r="AY92" s="12"/>
      <c r="AZ92" s="12"/>
      <c r="BA92" s="12"/>
      <c r="BB92" s="12"/>
    </row>
    <row r="93" spans="1:54">
      <c r="A93" s="232"/>
      <c r="B93" s="232"/>
      <c r="C93" s="232"/>
      <c r="D93" s="232"/>
      <c r="E93" s="232"/>
      <c r="F93" s="232"/>
      <c r="G93" s="16"/>
      <c r="H93" s="232"/>
      <c r="I93" s="232"/>
      <c r="J93" s="329"/>
      <c r="K93" s="18"/>
      <c r="L93" s="18"/>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2"/>
      <c r="AO93" s="12"/>
      <c r="AP93" s="12"/>
      <c r="AQ93" s="12"/>
      <c r="AR93" s="12"/>
      <c r="AS93" s="12"/>
      <c r="AT93" s="12"/>
      <c r="AU93" s="12"/>
      <c r="AV93" s="12"/>
      <c r="AW93" s="12"/>
      <c r="AX93" s="12"/>
      <c r="AY93" s="12"/>
      <c r="AZ93" s="12"/>
      <c r="BA93" s="12"/>
      <c r="BB93" s="12"/>
    </row>
    <row r="94" spans="1:54">
      <c r="A94" s="232"/>
      <c r="B94" s="232"/>
      <c r="C94" s="232"/>
      <c r="D94" s="232"/>
      <c r="E94" s="232"/>
      <c r="F94" s="232"/>
      <c r="G94" s="16"/>
      <c r="H94" s="232"/>
      <c r="I94" s="232"/>
      <c r="J94" s="329"/>
      <c r="K94" s="18"/>
      <c r="L94" s="18"/>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12"/>
      <c r="AP94" s="12"/>
      <c r="AQ94" s="12"/>
      <c r="AR94" s="12"/>
      <c r="AS94" s="12"/>
      <c r="AT94" s="12"/>
      <c r="AU94" s="12"/>
      <c r="AV94" s="12"/>
      <c r="AW94" s="12"/>
      <c r="AX94" s="12"/>
      <c r="AY94" s="12"/>
      <c r="AZ94" s="12"/>
      <c r="BA94" s="12"/>
      <c r="BB94" s="12"/>
    </row>
    <row r="95" spans="1:54">
      <c r="A95" s="232"/>
      <c r="B95" s="232"/>
      <c r="C95" s="232"/>
      <c r="D95" s="232"/>
      <c r="E95" s="232"/>
      <c r="F95" s="232"/>
      <c r="G95" s="16"/>
      <c r="H95" s="232"/>
      <c r="I95" s="232"/>
      <c r="J95" s="329"/>
      <c r="K95" s="18"/>
      <c r="L95" s="18"/>
      <c r="N95" s="12"/>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2"/>
      <c r="AO95" s="12"/>
      <c r="AP95" s="12"/>
      <c r="AQ95" s="12"/>
      <c r="AR95" s="12"/>
      <c r="AS95" s="12"/>
      <c r="AT95" s="12"/>
      <c r="AU95" s="12"/>
      <c r="AV95" s="12"/>
      <c r="AW95" s="12"/>
      <c r="AX95" s="12"/>
      <c r="AY95" s="12"/>
      <c r="AZ95" s="12"/>
      <c r="BA95" s="12"/>
      <c r="BB95" s="12"/>
    </row>
    <row r="96" spans="1:54">
      <c r="A96" s="232"/>
      <c r="B96" s="232"/>
      <c r="C96" s="232"/>
      <c r="D96" s="232"/>
      <c r="E96" s="232"/>
      <c r="F96" s="232"/>
      <c r="G96" s="16"/>
      <c r="H96" s="232"/>
      <c r="I96" s="232"/>
      <c r="J96" s="329"/>
      <c r="K96" s="18"/>
      <c r="L96" s="18"/>
      <c r="N96" s="12"/>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2"/>
      <c r="AO96" s="12"/>
      <c r="AP96" s="12"/>
      <c r="AQ96" s="12"/>
      <c r="AR96" s="12"/>
      <c r="AS96" s="12"/>
      <c r="AT96" s="12"/>
      <c r="AU96" s="12"/>
      <c r="AV96" s="12"/>
      <c r="AW96" s="12"/>
      <c r="AX96" s="12"/>
      <c r="AY96" s="12"/>
      <c r="AZ96" s="12"/>
      <c r="BA96" s="12"/>
      <c r="BB96" s="12"/>
    </row>
    <row r="97" spans="1:54">
      <c r="A97" s="232"/>
      <c r="B97" s="232"/>
      <c r="C97" s="232"/>
      <c r="D97" s="232"/>
      <c r="E97" s="232"/>
      <c r="F97" s="232"/>
      <c r="G97" s="16"/>
      <c r="H97" s="232"/>
      <c r="I97" s="232"/>
      <c r="J97" s="329"/>
      <c r="K97" s="18"/>
      <c r="L97" s="18"/>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c r="AO97" s="12"/>
      <c r="AP97" s="12"/>
      <c r="AQ97" s="12"/>
      <c r="AR97" s="12"/>
      <c r="AS97" s="12"/>
      <c r="AT97" s="12"/>
      <c r="AU97" s="12"/>
      <c r="AV97" s="12"/>
      <c r="AW97" s="12"/>
      <c r="AX97" s="12"/>
      <c r="AY97" s="12"/>
      <c r="AZ97" s="12"/>
      <c r="BA97" s="12"/>
      <c r="BB97" s="12"/>
    </row>
    <row r="98" spans="1:54">
      <c r="A98" s="232"/>
      <c r="B98" s="232"/>
      <c r="C98" s="232"/>
      <c r="D98" s="232"/>
      <c r="E98" s="232"/>
      <c r="F98" s="232"/>
      <c r="G98" s="16"/>
      <c r="H98" s="232"/>
      <c r="I98" s="232"/>
      <c r="J98" s="329"/>
      <c r="K98" s="18"/>
      <c r="L98" s="18"/>
      <c r="N98" s="12"/>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2"/>
      <c r="AO98" s="12"/>
      <c r="AP98" s="12"/>
      <c r="AQ98" s="12"/>
      <c r="AR98" s="12"/>
      <c r="AS98" s="12"/>
      <c r="AT98" s="12"/>
      <c r="AU98" s="12"/>
      <c r="AV98" s="12"/>
      <c r="AW98" s="12"/>
      <c r="AX98" s="12"/>
      <c r="AY98" s="12"/>
      <c r="AZ98" s="12"/>
      <c r="BA98" s="12"/>
      <c r="BB98" s="12"/>
    </row>
    <row r="99" spans="1:54">
      <c r="A99" s="232"/>
      <c r="B99" s="232"/>
      <c r="C99" s="232"/>
      <c r="D99" s="232"/>
      <c r="E99" s="232"/>
      <c r="F99" s="232"/>
      <c r="G99" s="16"/>
      <c r="H99" s="232"/>
      <c r="I99" s="232"/>
      <c r="J99" s="329"/>
      <c r="K99" s="18"/>
      <c r="L99" s="18"/>
      <c r="N99" s="12"/>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2"/>
      <c r="AO99" s="12"/>
      <c r="AP99" s="12"/>
      <c r="AQ99" s="12"/>
      <c r="AR99" s="12"/>
      <c r="AS99" s="12"/>
      <c r="AT99" s="12"/>
      <c r="AU99" s="12"/>
      <c r="AV99" s="12"/>
      <c r="AW99" s="12"/>
      <c r="AX99" s="12"/>
      <c r="AY99" s="12"/>
      <c r="AZ99" s="12"/>
      <c r="BA99" s="12"/>
      <c r="BB99" s="12"/>
    </row>
    <row r="100" spans="1:54">
      <c r="A100" s="232"/>
      <c r="B100" s="232"/>
      <c r="C100" s="232"/>
      <c r="D100" s="232"/>
      <c r="E100" s="232"/>
      <c r="F100" s="232"/>
      <c r="G100" s="16"/>
      <c r="H100" s="232"/>
      <c r="I100" s="232"/>
      <c r="J100" s="329"/>
      <c r="K100" s="18"/>
      <c r="L100" s="18"/>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c r="AM100" s="12"/>
      <c r="AN100" s="12"/>
      <c r="AO100" s="12"/>
      <c r="AP100" s="12"/>
      <c r="AQ100" s="12"/>
      <c r="AR100" s="12"/>
      <c r="AS100" s="12"/>
      <c r="AT100" s="12"/>
      <c r="AU100" s="12"/>
      <c r="AV100" s="12"/>
      <c r="AW100" s="12"/>
      <c r="AX100" s="12"/>
      <c r="AY100" s="12"/>
      <c r="AZ100" s="12"/>
      <c r="BA100" s="12"/>
      <c r="BB100" s="12"/>
    </row>
    <row r="101" spans="1:54">
      <c r="A101" s="232"/>
      <c r="B101" s="232"/>
      <c r="C101" s="232"/>
      <c r="D101" s="232"/>
      <c r="E101" s="232"/>
      <c r="F101" s="232"/>
      <c r="G101" s="16"/>
      <c r="H101" s="232"/>
      <c r="I101" s="232"/>
      <c r="J101" s="329"/>
      <c r="K101" s="18"/>
      <c r="L101" s="18"/>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2"/>
      <c r="AO101" s="12"/>
      <c r="AP101" s="12"/>
      <c r="AQ101" s="12"/>
      <c r="AR101" s="12"/>
      <c r="AS101" s="12"/>
      <c r="AT101" s="12"/>
      <c r="AU101" s="12"/>
      <c r="AV101" s="12"/>
      <c r="AW101" s="12"/>
      <c r="AX101" s="12"/>
      <c r="AY101" s="12"/>
      <c r="AZ101" s="12"/>
      <c r="BA101" s="12"/>
      <c r="BB101" s="12"/>
    </row>
    <row r="102" spans="1:54">
      <c r="A102" s="232"/>
      <c r="B102" s="232"/>
      <c r="C102" s="232"/>
      <c r="D102" s="232"/>
      <c r="E102" s="232"/>
      <c r="F102" s="232"/>
      <c r="G102" s="16"/>
      <c r="H102" s="232"/>
      <c r="I102" s="232"/>
      <c r="J102" s="329"/>
      <c r="K102" s="18"/>
      <c r="L102" s="18"/>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c r="AR102" s="12"/>
      <c r="AS102" s="12"/>
      <c r="AT102" s="12"/>
      <c r="AU102" s="12"/>
      <c r="AV102" s="12"/>
      <c r="AW102" s="12"/>
      <c r="AX102" s="12"/>
      <c r="AY102" s="12"/>
      <c r="AZ102" s="12"/>
      <c r="BA102" s="12"/>
      <c r="BB102" s="12"/>
    </row>
    <row r="103" spans="1:54">
      <c r="A103" s="232"/>
      <c r="B103" s="232"/>
      <c r="C103" s="232"/>
      <c r="D103" s="232"/>
      <c r="E103" s="232"/>
      <c r="F103" s="232"/>
      <c r="G103" s="16"/>
      <c r="H103" s="232"/>
      <c r="I103" s="232"/>
      <c r="J103" s="329"/>
      <c r="K103" s="18"/>
      <c r="L103" s="18"/>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2"/>
      <c r="AO103" s="12"/>
      <c r="AP103" s="12"/>
      <c r="AQ103" s="12"/>
      <c r="AR103" s="12"/>
      <c r="AS103" s="12"/>
      <c r="AT103" s="12"/>
      <c r="AU103" s="12"/>
      <c r="AV103" s="12"/>
      <c r="AW103" s="12"/>
      <c r="AX103" s="12"/>
      <c r="AY103" s="12"/>
      <c r="AZ103" s="12"/>
      <c r="BA103" s="12"/>
      <c r="BB103" s="12"/>
    </row>
    <row r="104" spans="1:54">
      <c r="A104" s="232"/>
      <c r="B104" s="232"/>
      <c r="C104" s="232"/>
      <c r="D104" s="232"/>
      <c r="E104" s="232"/>
      <c r="F104" s="232"/>
      <c r="G104" s="16"/>
      <c r="H104" s="232"/>
      <c r="I104" s="232"/>
      <c r="J104" s="329"/>
      <c r="K104" s="18"/>
      <c r="L104" s="18"/>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c r="AL104" s="12"/>
      <c r="AM104" s="12"/>
      <c r="AN104" s="12"/>
      <c r="AO104" s="12"/>
      <c r="AP104" s="12"/>
      <c r="AQ104" s="12"/>
      <c r="AR104" s="12"/>
      <c r="AS104" s="12"/>
      <c r="AT104" s="12"/>
      <c r="AU104" s="12"/>
      <c r="AV104" s="12"/>
      <c r="AW104" s="12"/>
      <c r="AX104" s="12"/>
      <c r="AY104" s="12"/>
      <c r="AZ104" s="12"/>
      <c r="BA104" s="12"/>
      <c r="BB104" s="12"/>
    </row>
    <row r="105" spans="1:54">
      <c r="A105" s="232"/>
      <c r="B105" s="232"/>
      <c r="C105" s="232"/>
      <c r="D105" s="232"/>
      <c r="E105" s="232"/>
      <c r="F105" s="232"/>
      <c r="G105" s="16"/>
      <c r="H105" s="232"/>
      <c r="I105" s="232"/>
      <c r="J105" s="329"/>
      <c r="K105" s="18"/>
      <c r="L105" s="18"/>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c r="AK105" s="12"/>
      <c r="AL105" s="12"/>
      <c r="AM105" s="12"/>
      <c r="AN105" s="12"/>
      <c r="AO105" s="12"/>
      <c r="AP105" s="12"/>
      <c r="AQ105" s="12"/>
      <c r="AR105" s="12"/>
      <c r="AS105" s="12"/>
      <c r="AT105" s="12"/>
      <c r="AU105" s="12"/>
      <c r="AV105" s="12"/>
      <c r="AW105" s="12"/>
      <c r="AX105" s="12"/>
      <c r="AY105" s="12"/>
      <c r="AZ105" s="12"/>
      <c r="BA105" s="12"/>
      <c r="BB105" s="12"/>
    </row>
    <row r="106" spans="1:54">
      <c r="A106" s="232"/>
      <c r="B106" s="232"/>
      <c r="C106" s="232"/>
      <c r="D106" s="232"/>
      <c r="E106" s="232"/>
      <c r="F106" s="232"/>
      <c r="G106" s="16"/>
      <c r="H106" s="232"/>
      <c r="I106" s="232"/>
      <c r="J106" s="329"/>
      <c r="K106" s="18"/>
      <c r="L106" s="18"/>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c r="AM106" s="12"/>
      <c r="AN106" s="12"/>
      <c r="AO106" s="12"/>
      <c r="AP106" s="12"/>
      <c r="AQ106" s="12"/>
      <c r="AR106" s="12"/>
      <c r="AS106" s="12"/>
      <c r="AT106" s="12"/>
      <c r="AU106" s="12"/>
      <c r="AV106" s="12"/>
      <c r="AW106" s="12"/>
      <c r="AX106" s="12"/>
      <c r="AY106" s="12"/>
      <c r="AZ106" s="12"/>
      <c r="BA106" s="12"/>
      <c r="BB106" s="12"/>
    </row>
    <row r="107" spans="1:54">
      <c r="A107" s="232"/>
      <c r="B107" s="232"/>
      <c r="C107" s="232"/>
      <c r="D107" s="232"/>
      <c r="E107" s="232"/>
      <c r="F107" s="232"/>
      <c r="G107" s="16"/>
      <c r="H107" s="232"/>
      <c r="I107" s="232"/>
      <c r="J107" s="329"/>
      <c r="K107" s="18"/>
      <c r="L107" s="18"/>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c r="AL107" s="12"/>
      <c r="AM107" s="12"/>
      <c r="AN107" s="12"/>
      <c r="AO107" s="12"/>
      <c r="AP107" s="12"/>
      <c r="AQ107" s="12"/>
      <c r="AR107" s="12"/>
      <c r="AS107" s="12"/>
      <c r="AT107" s="12"/>
      <c r="AU107" s="12"/>
      <c r="AV107" s="12"/>
      <c r="AW107" s="12"/>
      <c r="AX107" s="12"/>
      <c r="AY107" s="12"/>
      <c r="AZ107" s="12"/>
      <c r="BA107" s="12"/>
      <c r="BB107" s="12"/>
    </row>
    <row r="108" spans="1:54">
      <c r="A108" s="232"/>
      <c r="B108" s="232"/>
      <c r="C108" s="232"/>
      <c r="D108" s="232"/>
      <c r="E108" s="232"/>
      <c r="F108" s="232"/>
      <c r="G108" s="16"/>
      <c r="H108" s="232"/>
      <c r="I108" s="232"/>
      <c r="J108" s="329"/>
      <c r="K108" s="18"/>
      <c r="L108" s="18"/>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c r="AK108" s="12"/>
      <c r="AL108" s="12"/>
      <c r="AM108" s="12"/>
      <c r="AN108" s="12"/>
      <c r="AO108" s="12"/>
      <c r="AP108" s="12"/>
      <c r="AQ108" s="12"/>
      <c r="AR108" s="12"/>
      <c r="AS108" s="12"/>
      <c r="AT108" s="12"/>
      <c r="AU108" s="12"/>
      <c r="AV108" s="12"/>
      <c r="AW108" s="12"/>
      <c r="AX108" s="12"/>
      <c r="AY108" s="12"/>
      <c r="AZ108" s="12"/>
      <c r="BA108" s="12"/>
      <c r="BB108" s="12"/>
    </row>
    <row r="109" spans="1:54">
      <c r="A109" s="232"/>
      <c r="B109" s="232"/>
      <c r="C109" s="232"/>
      <c r="D109" s="232"/>
      <c r="E109" s="232"/>
      <c r="F109" s="232"/>
      <c r="G109" s="16"/>
      <c r="H109" s="232"/>
      <c r="I109" s="232"/>
      <c r="J109" s="329"/>
      <c r="K109" s="18"/>
      <c r="L109" s="18"/>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c r="AK109" s="12"/>
      <c r="AL109" s="12"/>
      <c r="AM109" s="12"/>
      <c r="AN109" s="12"/>
      <c r="AO109" s="12"/>
      <c r="AP109" s="12"/>
      <c r="AQ109" s="12"/>
      <c r="AR109" s="12"/>
      <c r="AS109" s="12"/>
      <c r="AT109" s="12"/>
      <c r="AU109" s="12"/>
      <c r="AV109" s="12"/>
      <c r="AW109" s="12"/>
      <c r="AX109" s="12"/>
      <c r="AY109" s="12"/>
      <c r="AZ109" s="12"/>
      <c r="BA109" s="12"/>
      <c r="BB109" s="12"/>
    </row>
    <row r="110" spans="1:54">
      <c r="A110" s="232"/>
      <c r="B110" s="232"/>
      <c r="C110" s="232"/>
      <c r="D110" s="232"/>
      <c r="E110" s="232"/>
      <c r="F110" s="232"/>
      <c r="G110" s="16"/>
      <c r="H110" s="232"/>
      <c r="I110" s="232"/>
      <c r="J110" s="329"/>
      <c r="K110" s="18"/>
      <c r="L110" s="18"/>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c r="AK110" s="12"/>
      <c r="AL110" s="12"/>
      <c r="AM110" s="12"/>
      <c r="AN110" s="12"/>
      <c r="AO110" s="12"/>
      <c r="AP110" s="12"/>
      <c r="AQ110" s="12"/>
      <c r="AR110" s="12"/>
      <c r="AS110" s="12"/>
      <c r="AT110" s="12"/>
      <c r="AU110" s="12"/>
      <c r="AV110" s="12"/>
      <c r="AW110" s="12"/>
      <c r="AX110" s="12"/>
      <c r="AY110" s="12"/>
      <c r="AZ110" s="12"/>
      <c r="BA110" s="12"/>
      <c r="BB110" s="12"/>
    </row>
    <row r="111" spans="1:54">
      <c r="A111" s="232"/>
      <c r="B111" s="232"/>
      <c r="C111" s="232"/>
      <c r="D111" s="232"/>
      <c r="E111" s="232"/>
      <c r="F111" s="232"/>
      <c r="G111" s="16"/>
      <c r="H111" s="232"/>
      <c r="I111" s="232"/>
      <c r="J111" s="329"/>
      <c r="K111" s="18"/>
      <c r="L111" s="18"/>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c r="AK111" s="12"/>
      <c r="AL111" s="12"/>
      <c r="AM111" s="12"/>
      <c r="AN111" s="12"/>
      <c r="AO111" s="12"/>
      <c r="AP111" s="12"/>
      <c r="AQ111" s="12"/>
      <c r="AR111" s="12"/>
      <c r="AS111" s="12"/>
      <c r="AT111" s="12"/>
      <c r="AU111" s="12"/>
      <c r="AV111" s="12"/>
      <c r="AW111" s="12"/>
      <c r="AX111" s="12"/>
      <c r="AY111" s="12"/>
      <c r="AZ111" s="12"/>
      <c r="BA111" s="12"/>
      <c r="BB111" s="12"/>
    </row>
    <row r="112" spans="1:54">
      <c r="A112" s="232"/>
      <c r="B112" s="232"/>
      <c r="C112" s="232"/>
      <c r="D112" s="232"/>
      <c r="E112" s="232"/>
      <c r="F112" s="232"/>
      <c r="G112" s="16"/>
      <c r="H112" s="232"/>
      <c r="I112" s="232"/>
      <c r="J112" s="329"/>
      <c r="K112" s="18"/>
      <c r="L112" s="18"/>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c r="AK112" s="12"/>
      <c r="AL112" s="12"/>
      <c r="AM112" s="12"/>
      <c r="AN112" s="12"/>
      <c r="AO112" s="12"/>
      <c r="AP112" s="12"/>
      <c r="AQ112" s="12"/>
      <c r="AR112" s="12"/>
      <c r="AS112" s="12"/>
      <c r="AT112" s="12"/>
      <c r="AU112" s="12"/>
      <c r="AV112" s="12"/>
      <c r="AW112" s="12"/>
      <c r="AX112" s="12"/>
      <c r="AY112" s="12"/>
      <c r="AZ112" s="12"/>
      <c r="BA112" s="12"/>
      <c r="BB112" s="12"/>
    </row>
    <row r="113" spans="1:54">
      <c r="A113" s="232"/>
      <c r="B113" s="232"/>
      <c r="C113" s="232"/>
      <c r="D113" s="232"/>
      <c r="E113" s="232"/>
      <c r="F113" s="232"/>
      <c r="G113" s="16"/>
      <c r="H113" s="232"/>
      <c r="I113" s="232"/>
      <c r="J113" s="329"/>
      <c r="K113" s="18"/>
      <c r="L113" s="18"/>
      <c r="N113" s="12"/>
      <c r="O113" s="12"/>
      <c r="P113" s="12"/>
      <c r="Q113" s="12"/>
      <c r="R113" s="12"/>
      <c r="S113" s="12"/>
      <c r="T113" s="12"/>
      <c r="U113" s="12"/>
      <c r="V113" s="12"/>
      <c r="W113" s="12"/>
      <c r="X113" s="12"/>
      <c r="Y113" s="12"/>
      <c r="Z113" s="12"/>
      <c r="AA113" s="12"/>
      <c r="AB113" s="12"/>
      <c r="AC113" s="12"/>
      <c r="AD113" s="12"/>
      <c r="AE113" s="12"/>
      <c r="AF113" s="12"/>
      <c r="AG113" s="12"/>
      <c r="AH113" s="12"/>
      <c r="AI113" s="12"/>
      <c r="AJ113" s="12"/>
      <c r="AK113" s="12"/>
      <c r="AL113" s="12"/>
      <c r="AM113" s="12"/>
      <c r="AN113" s="12"/>
      <c r="AO113" s="12"/>
      <c r="AP113" s="12"/>
      <c r="AQ113" s="12"/>
      <c r="AR113" s="12"/>
      <c r="AS113" s="12"/>
      <c r="AT113" s="12"/>
      <c r="AU113" s="12"/>
      <c r="AV113" s="12"/>
      <c r="AW113" s="12"/>
      <c r="AX113" s="12"/>
      <c r="AY113" s="12"/>
      <c r="AZ113" s="12"/>
      <c r="BA113" s="12"/>
      <c r="BB113" s="12"/>
    </row>
    <row r="114" spans="1:54">
      <c r="A114" s="232"/>
      <c r="B114" s="232"/>
      <c r="C114" s="232"/>
      <c r="D114" s="232"/>
      <c r="E114" s="232"/>
      <c r="F114" s="232"/>
      <c r="G114" s="16"/>
      <c r="H114" s="232"/>
      <c r="I114" s="232"/>
      <c r="J114" s="329"/>
      <c r="K114" s="18"/>
      <c r="L114" s="18"/>
      <c r="N114" s="12"/>
      <c r="O114" s="12"/>
      <c r="P114" s="12"/>
      <c r="Q114" s="12"/>
      <c r="R114" s="12"/>
      <c r="S114" s="12"/>
      <c r="T114" s="12"/>
      <c r="U114" s="12"/>
      <c r="V114" s="12"/>
      <c r="W114" s="12"/>
      <c r="X114" s="12"/>
      <c r="Y114" s="12"/>
      <c r="Z114" s="12"/>
      <c r="AA114" s="12"/>
      <c r="AB114" s="12"/>
      <c r="AC114" s="12"/>
      <c r="AD114" s="12"/>
      <c r="AE114" s="12"/>
      <c r="AF114" s="12"/>
      <c r="AG114" s="12"/>
      <c r="AH114" s="12"/>
      <c r="AI114" s="12"/>
      <c r="AJ114" s="12"/>
      <c r="AK114" s="12"/>
      <c r="AL114" s="12"/>
      <c r="AM114" s="12"/>
      <c r="AN114" s="12"/>
      <c r="AO114" s="12"/>
      <c r="AP114" s="12"/>
      <c r="AQ114" s="12"/>
      <c r="AR114" s="12"/>
      <c r="AS114" s="12"/>
      <c r="AT114" s="12"/>
      <c r="AU114" s="12"/>
      <c r="AV114" s="12"/>
      <c r="AW114" s="12"/>
      <c r="AX114" s="12"/>
      <c r="AY114" s="12"/>
      <c r="AZ114" s="12"/>
      <c r="BA114" s="12"/>
      <c r="BB114" s="12"/>
    </row>
    <row r="115" spans="1:54">
      <c r="A115" s="232"/>
      <c r="B115" s="232"/>
      <c r="C115" s="232"/>
      <c r="D115" s="232"/>
      <c r="E115" s="232"/>
      <c r="F115" s="232"/>
      <c r="G115" s="16"/>
      <c r="H115" s="232"/>
      <c r="I115" s="232"/>
      <c r="J115" s="329"/>
      <c r="K115" s="18"/>
      <c r="L115" s="18"/>
      <c r="N115" s="12"/>
      <c r="O115" s="12"/>
      <c r="P115" s="12"/>
      <c r="Q115" s="12"/>
      <c r="R115" s="12"/>
      <c r="S115" s="12"/>
      <c r="T115" s="12"/>
      <c r="U115" s="12"/>
      <c r="V115" s="12"/>
      <c r="W115" s="12"/>
      <c r="X115" s="12"/>
      <c r="Y115" s="12"/>
      <c r="Z115" s="12"/>
      <c r="AA115" s="12"/>
      <c r="AB115" s="12"/>
      <c r="AC115" s="12"/>
      <c r="AD115" s="12"/>
      <c r="AE115" s="12"/>
      <c r="AF115" s="12"/>
      <c r="AG115" s="12"/>
      <c r="AH115" s="12"/>
      <c r="AI115" s="12"/>
      <c r="AJ115" s="12"/>
      <c r="AK115" s="12"/>
      <c r="AL115" s="12"/>
      <c r="AM115" s="12"/>
      <c r="AN115" s="12"/>
      <c r="AO115" s="12"/>
      <c r="AP115" s="12"/>
      <c r="AQ115" s="12"/>
      <c r="AR115" s="12"/>
      <c r="AS115" s="12"/>
      <c r="AT115" s="12"/>
      <c r="AU115" s="12"/>
      <c r="AV115" s="12"/>
      <c r="AW115" s="12"/>
      <c r="AX115" s="12"/>
      <c r="AY115" s="12"/>
      <c r="AZ115" s="12"/>
      <c r="BA115" s="12"/>
      <c r="BB115" s="12"/>
    </row>
    <row r="116" spans="1:54">
      <c r="A116" s="232"/>
      <c r="B116" s="232"/>
      <c r="C116" s="232"/>
      <c r="D116" s="232"/>
      <c r="E116" s="232"/>
      <c r="F116" s="232"/>
      <c r="G116" s="16"/>
      <c r="H116" s="232"/>
      <c r="I116" s="232"/>
      <c r="J116" s="329"/>
      <c r="K116" s="18"/>
      <c r="L116" s="18"/>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c r="AK116" s="12"/>
      <c r="AL116" s="12"/>
      <c r="AM116" s="12"/>
      <c r="AN116" s="12"/>
      <c r="AO116" s="12"/>
      <c r="AP116" s="12"/>
      <c r="AQ116" s="12"/>
      <c r="AR116" s="12"/>
      <c r="AS116" s="12"/>
      <c r="AT116" s="12"/>
      <c r="AU116" s="12"/>
      <c r="AV116" s="12"/>
      <c r="AW116" s="12"/>
      <c r="AX116" s="12"/>
      <c r="AY116" s="12"/>
      <c r="AZ116" s="12"/>
      <c r="BA116" s="12"/>
      <c r="BB116" s="12"/>
    </row>
    <row r="117" spans="1:54">
      <c r="A117" s="232"/>
      <c r="B117" s="232"/>
      <c r="C117" s="232"/>
      <c r="D117" s="232"/>
      <c r="E117" s="232"/>
      <c r="F117" s="232"/>
      <c r="G117" s="16"/>
      <c r="H117" s="232"/>
      <c r="I117" s="232"/>
      <c r="J117" s="329"/>
      <c r="K117" s="18"/>
      <c r="L117" s="18"/>
      <c r="N117" s="12"/>
      <c r="O117" s="12"/>
      <c r="P117" s="12"/>
      <c r="Q117" s="12"/>
      <c r="R117" s="12"/>
      <c r="S117" s="12"/>
      <c r="T117" s="12"/>
      <c r="U117" s="12"/>
      <c r="V117" s="12"/>
      <c r="W117" s="12"/>
      <c r="X117" s="12"/>
      <c r="Y117" s="12"/>
      <c r="Z117" s="12"/>
      <c r="AA117" s="12"/>
      <c r="AB117" s="12"/>
      <c r="AC117" s="12"/>
      <c r="AD117" s="12"/>
      <c r="AE117" s="12"/>
      <c r="AF117" s="12"/>
      <c r="AG117" s="12"/>
      <c r="AH117" s="12"/>
      <c r="AI117" s="12"/>
      <c r="AJ117" s="12"/>
      <c r="AK117" s="12"/>
      <c r="AL117" s="12"/>
      <c r="AM117" s="12"/>
      <c r="AN117" s="12"/>
      <c r="AO117" s="12"/>
      <c r="AP117" s="12"/>
      <c r="AQ117" s="12"/>
      <c r="AR117" s="12"/>
      <c r="AS117" s="12"/>
      <c r="AT117" s="12"/>
      <c r="AU117" s="12"/>
      <c r="AV117" s="12"/>
      <c r="AW117" s="12"/>
      <c r="AX117" s="12"/>
      <c r="AY117" s="12"/>
      <c r="AZ117" s="12"/>
      <c r="BA117" s="12"/>
      <c r="BB117" s="12"/>
    </row>
    <row r="118" spans="1:54">
      <c r="A118" s="232"/>
      <c r="B118" s="232"/>
      <c r="C118" s="232"/>
      <c r="D118" s="232"/>
      <c r="E118" s="232"/>
      <c r="F118" s="232"/>
      <c r="G118" s="16"/>
      <c r="H118" s="232"/>
      <c r="I118" s="232"/>
      <c r="J118" s="329"/>
      <c r="K118" s="18"/>
      <c r="L118" s="18"/>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c r="AK118" s="12"/>
      <c r="AL118" s="12"/>
      <c r="AM118" s="12"/>
      <c r="AN118" s="12"/>
      <c r="AO118" s="12"/>
      <c r="AP118" s="12"/>
      <c r="AQ118" s="12"/>
      <c r="AR118" s="12"/>
      <c r="AS118" s="12"/>
      <c r="AT118" s="12"/>
      <c r="AU118" s="12"/>
      <c r="AV118" s="12"/>
      <c r="AW118" s="12"/>
      <c r="AX118" s="12"/>
      <c r="AY118" s="12"/>
      <c r="AZ118" s="12"/>
      <c r="BA118" s="12"/>
      <c r="BB118" s="12"/>
    </row>
    <row r="119" spans="1:54">
      <c r="A119" s="232"/>
      <c r="B119" s="232"/>
      <c r="C119" s="232"/>
      <c r="D119" s="232"/>
      <c r="E119" s="232"/>
      <c r="F119" s="232"/>
      <c r="G119" s="16"/>
      <c r="H119" s="232"/>
      <c r="I119" s="232"/>
      <c r="J119" s="329"/>
      <c r="K119" s="18"/>
      <c r="L119" s="18"/>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c r="AK119" s="12"/>
      <c r="AL119" s="12"/>
      <c r="AM119" s="12"/>
      <c r="AN119" s="12"/>
      <c r="AO119" s="12"/>
      <c r="AP119" s="12"/>
      <c r="AQ119" s="12"/>
      <c r="AR119" s="12"/>
      <c r="AS119" s="12"/>
      <c r="AT119" s="12"/>
      <c r="AU119" s="12"/>
      <c r="AV119" s="12"/>
      <c r="AW119" s="12"/>
      <c r="AX119" s="12"/>
      <c r="AY119" s="12"/>
      <c r="AZ119" s="12"/>
      <c r="BA119" s="12"/>
      <c r="BB119" s="12"/>
    </row>
    <row r="120" spans="1:54">
      <c r="A120" s="232"/>
      <c r="B120" s="232"/>
      <c r="C120" s="232"/>
      <c r="D120" s="232"/>
      <c r="E120" s="232"/>
      <c r="F120" s="232"/>
      <c r="G120" s="16"/>
      <c r="H120" s="232"/>
      <c r="I120" s="232"/>
      <c r="J120" s="329"/>
      <c r="K120" s="18"/>
      <c r="L120" s="18"/>
      <c r="N120" s="12"/>
      <c r="O120" s="12"/>
      <c r="P120" s="12"/>
      <c r="Q120" s="12"/>
      <c r="R120" s="12"/>
      <c r="S120" s="12"/>
      <c r="T120" s="12"/>
      <c r="U120" s="12"/>
      <c r="V120" s="12"/>
      <c r="W120" s="12"/>
      <c r="X120" s="12"/>
      <c r="Y120" s="12"/>
      <c r="Z120" s="12"/>
      <c r="AA120" s="12"/>
      <c r="AB120" s="12"/>
      <c r="AC120" s="12"/>
      <c r="AD120" s="12"/>
      <c r="AE120" s="12"/>
      <c r="AF120" s="12"/>
      <c r="AG120" s="12"/>
      <c r="AH120" s="12"/>
      <c r="AI120" s="12"/>
      <c r="AJ120" s="12"/>
      <c r="AK120" s="12"/>
      <c r="AL120" s="12"/>
      <c r="AM120" s="12"/>
      <c r="AN120" s="12"/>
      <c r="AO120" s="12"/>
      <c r="AP120" s="12"/>
      <c r="AQ120" s="12"/>
      <c r="AR120" s="12"/>
      <c r="AS120" s="12"/>
      <c r="AT120" s="12"/>
      <c r="AU120" s="12"/>
      <c r="AV120" s="12"/>
      <c r="AW120" s="12"/>
      <c r="AX120" s="12"/>
      <c r="AY120" s="12"/>
      <c r="AZ120" s="12"/>
      <c r="BA120" s="12"/>
      <c r="BB120" s="12"/>
    </row>
    <row r="121" spans="1:54">
      <c r="A121" s="232"/>
      <c r="B121" s="232"/>
      <c r="C121" s="232"/>
      <c r="D121" s="232"/>
      <c r="E121" s="232"/>
      <c r="F121" s="232"/>
      <c r="G121" s="16"/>
      <c r="H121" s="232"/>
      <c r="I121" s="232"/>
      <c r="J121" s="329"/>
      <c r="K121" s="18"/>
      <c r="L121" s="18"/>
      <c r="N121" s="12"/>
      <c r="O121" s="12"/>
      <c r="P121" s="12"/>
      <c r="Q121" s="12"/>
      <c r="R121" s="12"/>
      <c r="S121" s="12"/>
      <c r="T121" s="12"/>
      <c r="U121" s="12"/>
      <c r="V121" s="12"/>
      <c r="W121" s="12"/>
      <c r="X121" s="12"/>
      <c r="Y121" s="12"/>
      <c r="Z121" s="12"/>
      <c r="AA121" s="12"/>
      <c r="AB121" s="12"/>
      <c r="AC121" s="12"/>
      <c r="AD121" s="12"/>
      <c r="AE121" s="12"/>
      <c r="AF121" s="12"/>
      <c r="AG121" s="12"/>
      <c r="AH121" s="12"/>
      <c r="AI121" s="12"/>
      <c r="AJ121" s="12"/>
      <c r="AK121" s="12"/>
      <c r="AL121" s="12"/>
      <c r="AM121" s="12"/>
      <c r="AN121" s="12"/>
      <c r="AO121" s="12"/>
      <c r="AP121" s="12"/>
      <c r="AQ121" s="12"/>
      <c r="AR121" s="12"/>
      <c r="AS121" s="12"/>
      <c r="AT121" s="12"/>
      <c r="AU121" s="12"/>
      <c r="AV121" s="12"/>
      <c r="AW121" s="12"/>
      <c r="AX121" s="12"/>
      <c r="AY121" s="12"/>
      <c r="AZ121" s="12"/>
      <c r="BA121" s="12"/>
      <c r="BB121" s="12"/>
    </row>
    <row r="122" spans="1:54">
      <c r="A122" s="232"/>
      <c r="B122" s="232"/>
      <c r="C122" s="232"/>
      <c r="D122" s="232"/>
      <c r="E122" s="232"/>
      <c r="F122" s="232"/>
      <c r="G122" s="16"/>
      <c r="H122" s="232"/>
      <c r="I122" s="232"/>
      <c r="J122" s="329"/>
      <c r="K122" s="18"/>
      <c r="L122" s="18"/>
      <c r="N122" s="12"/>
      <c r="O122" s="12"/>
      <c r="P122" s="12"/>
      <c r="Q122" s="12"/>
      <c r="R122" s="12"/>
      <c r="S122" s="12"/>
      <c r="T122" s="12"/>
      <c r="U122" s="12"/>
      <c r="V122" s="12"/>
      <c r="W122" s="12"/>
      <c r="X122" s="12"/>
      <c r="Y122" s="12"/>
      <c r="Z122" s="12"/>
      <c r="AA122" s="12"/>
      <c r="AB122" s="12"/>
      <c r="AC122" s="12"/>
      <c r="AD122" s="12"/>
      <c r="AE122" s="12"/>
      <c r="AF122" s="12"/>
      <c r="AG122" s="12"/>
      <c r="AH122" s="12"/>
      <c r="AI122" s="12"/>
      <c r="AJ122" s="12"/>
      <c r="AK122" s="12"/>
      <c r="AL122" s="12"/>
      <c r="AM122" s="12"/>
      <c r="AN122" s="12"/>
      <c r="AO122" s="12"/>
      <c r="AP122" s="12"/>
      <c r="AQ122" s="12"/>
      <c r="AR122" s="12"/>
      <c r="AS122" s="12"/>
      <c r="AT122" s="12"/>
      <c r="AU122" s="12"/>
      <c r="AV122" s="12"/>
      <c r="AW122" s="12"/>
      <c r="AX122" s="12"/>
      <c r="AY122" s="12"/>
      <c r="AZ122" s="12"/>
      <c r="BA122" s="12"/>
      <c r="BB122" s="12"/>
    </row>
    <row r="123" spans="1:54">
      <c r="A123" s="232"/>
      <c r="B123" s="232"/>
      <c r="C123" s="232"/>
      <c r="D123" s="232"/>
      <c r="E123" s="232"/>
      <c r="F123" s="232"/>
      <c r="G123" s="16"/>
      <c r="H123" s="232"/>
      <c r="I123" s="232"/>
      <c r="J123" s="329"/>
      <c r="K123" s="18"/>
      <c r="L123" s="18"/>
      <c r="N123" s="12"/>
      <c r="O123" s="12"/>
      <c r="P123" s="12"/>
      <c r="Q123" s="12"/>
      <c r="R123" s="12"/>
      <c r="S123" s="12"/>
      <c r="T123" s="12"/>
      <c r="U123" s="12"/>
      <c r="V123" s="12"/>
      <c r="W123" s="12"/>
      <c r="X123" s="12"/>
      <c r="Y123" s="12"/>
      <c r="Z123" s="12"/>
      <c r="AA123" s="12"/>
      <c r="AB123" s="12"/>
      <c r="AC123" s="12"/>
      <c r="AD123" s="12"/>
      <c r="AE123" s="12"/>
      <c r="AF123" s="12"/>
      <c r="AG123" s="12"/>
      <c r="AH123" s="12"/>
      <c r="AI123" s="12"/>
      <c r="AJ123" s="12"/>
      <c r="AK123" s="12"/>
      <c r="AL123" s="12"/>
      <c r="AM123" s="12"/>
      <c r="AN123" s="12"/>
      <c r="AO123" s="12"/>
      <c r="AP123" s="12"/>
      <c r="AQ123" s="12"/>
      <c r="AR123" s="12"/>
      <c r="AS123" s="12"/>
      <c r="AT123" s="12"/>
      <c r="AU123" s="12"/>
      <c r="AV123" s="12"/>
      <c r="AW123" s="12"/>
      <c r="AX123" s="12"/>
      <c r="AY123" s="12"/>
      <c r="AZ123" s="12"/>
      <c r="BA123" s="12"/>
      <c r="BB123" s="12"/>
    </row>
    <row r="124" spans="1:54">
      <c r="A124" s="232"/>
      <c r="B124" s="232"/>
      <c r="C124" s="232"/>
      <c r="D124" s="232"/>
      <c r="E124" s="232"/>
      <c r="F124" s="232"/>
      <c r="G124" s="16"/>
      <c r="H124" s="232"/>
      <c r="I124" s="232"/>
      <c r="J124" s="329"/>
      <c r="K124" s="18"/>
      <c r="L124" s="18"/>
      <c r="N124" s="12"/>
      <c r="O124" s="12"/>
      <c r="P124" s="12"/>
      <c r="Q124" s="12"/>
      <c r="R124" s="12"/>
      <c r="S124" s="12"/>
      <c r="T124" s="12"/>
      <c r="U124" s="12"/>
      <c r="V124" s="12"/>
      <c r="W124" s="12"/>
      <c r="X124" s="12"/>
      <c r="Y124" s="12"/>
      <c r="Z124" s="12"/>
      <c r="AA124" s="12"/>
      <c r="AB124" s="12"/>
      <c r="AC124" s="12"/>
      <c r="AD124" s="12"/>
      <c r="AE124" s="12"/>
      <c r="AF124" s="12"/>
      <c r="AG124" s="12"/>
      <c r="AH124" s="12"/>
      <c r="AI124" s="12"/>
      <c r="AJ124" s="12"/>
      <c r="AK124" s="12"/>
      <c r="AL124" s="12"/>
      <c r="AM124" s="12"/>
      <c r="AN124" s="12"/>
      <c r="AO124" s="12"/>
      <c r="AP124" s="12"/>
      <c r="AQ124" s="12"/>
      <c r="AR124" s="12"/>
      <c r="AS124" s="12"/>
      <c r="AT124" s="12"/>
      <c r="AU124" s="12"/>
      <c r="AV124" s="12"/>
      <c r="AW124" s="12"/>
      <c r="AX124" s="12"/>
      <c r="AY124" s="12"/>
      <c r="AZ124" s="12"/>
      <c r="BA124" s="12"/>
      <c r="BB124" s="12"/>
    </row>
    <row r="125" spans="1:54">
      <c r="A125" s="232"/>
      <c r="B125" s="232"/>
      <c r="C125" s="232"/>
      <c r="D125" s="232"/>
      <c r="E125" s="232"/>
      <c r="F125" s="232"/>
      <c r="G125" s="16"/>
      <c r="H125" s="232"/>
      <c r="I125" s="232"/>
      <c r="J125" s="329"/>
      <c r="K125" s="18"/>
      <c r="L125" s="18"/>
      <c r="N125" s="12"/>
      <c r="O125" s="12"/>
      <c r="P125" s="12"/>
      <c r="Q125" s="12"/>
      <c r="R125" s="12"/>
      <c r="S125" s="12"/>
      <c r="T125" s="12"/>
      <c r="U125" s="12"/>
      <c r="V125" s="12"/>
      <c r="W125" s="12"/>
      <c r="X125" s="12"/>
      <c r="Y125" s="12"/>
      <c r="Z125" s="12"/>
      <c r="AA125" s="12"/>
      <c r="AB125" s="12"/>
      <c r="AC125" s="12"/>
      <c r="AD125" s="12"/>
      <c r="AE125" s="12"/>
      <c r="AF125" s="12"/>
      <c r="AG125" s="12"/>
      <c r="AH125" s="12"/>
      <c r="AI125" s="12"/>
      <c r="AJ125" s="12"/>
      <c r="AK125" s="12"/>
      <c r="AL125" s="12"/>
      <c r="AM125" s="12"/>
      <c r="AN125" s="12"/>
      <c r="AO125" s="12"/>
      <c r="AP125" s="12"/>
      <c r="AQ125" s="12"/>
      <c r="AR125" s="12"/>
      <c r="AS125" s="12"/>
      <c r="AT125" s="12"/>
      <c r="AU125" s="12"/>
      <c r="AV125" s="12"/>
      <c r="AW125" s="12"/>
      <c r="AX125" s="12"/>
      <c r="AY125" s="12"/>
      <c r="AZ125" s="12"/>
      <c r="BA125" s="12"/>
      <c r="BB125" s="12"/>
    </row>
    <row r="126" spans="1:54">
      <c r="A126" s="232"/>
      <c r="B126" s="232"/>
      <c r="C126" s="232"/>
      <c r="D126" s="232"/>
      <c r="E126" s="232"/>
      <c r="F126" s="232"/>
      <c r="G126" s="16"/>
      <c r="H126" s="232"/>
      <c r="I126" s="232"/>
      <c r="J126" s="329"/>
      <c r="K126" s="18"/>
      <c r="L126" s="18"/>
      <c r="N126" s="12"/>
      <c r="O126" s="12"/>
      <c r="P126" s="12"/>
      <c r="Q126" s="12"/>
      <c r="R126" s="12"/>
      <c r="S126" s="12"/>
      <c r="T126" s="12"/>
      <c r="U126" s="12"/>
      <c r="V126" s="12"/>
      <c r="W126" s="12"/>
      <c r="X126" s="12"/>
      <c r="Y126" s="12"/>
      <c r="Z126" s="12"/>
      <c r="AA126" s="12"/>
      <c r="AB126" s="12"/>
      <c r="AC126" s="12"/>
      <c r="AD126" s="12"/>
      <c r="AE126" s="12"/>
      <c r="AF126" s="12"/>
      <c r="AG126" s="12"/>
      <c r="AH126" s="12"/>
      <c r="AI126" s="12"/>
      <c r="AJ126" s="12"/>
      <c r="AK126" s="12"/>
      <c r="AL126" s="12"/>
      <c r="AM126" s="12"/>
      <c r="AN126" s="12"/>
      <c r="AO126" s="12"/>
      <c r="AP126" s="12"/>
      <c r="AQ126" s="12"/>
      <c r="AR126" s="12"/>
      <c r="AS126" s="12"/>
      <c r="AT126" s="12"/>
      <c r="AU126" s="12"/>
      <c r="AV126" s="12"/>
      <c r="AW126" s="12"/>
      <c r="AX126" s="12"/>
      <c r="AY126" s="12"/>
      <c r="AZ126" s="12"/>
      <c r="BA126" s="12"/>
      <c r="BB126" s="12"/>
    </row>
    <row r="127" spans="1:54">
      <c r="A127" s="232"/>
      <c r="B127" s="232"/>
      <c r="C127" s="232"/>
      <c r="D127" s="232"/>
      <c r="E127" s="232"/>
      <c r="F127" s="232"/>
      <c r="G127" s="16"/>
      <c r="H127" s="232"/>
      <c r="I127" s="232"/>
      <c r="J127" s="329"/>
      <c r="K127" s="18"/>
      <c r="L127" s="18"/>
      <c r="N127" s="12"/>
      <c r="O127" s="12"/>
      <c r="P127" s="12"/>
      <c r="Q127" s="12"/>
      <c r="R127" s="12"/>
      <c r="S127" s="12"/>
      <c r="T127" s="12"/>
      <c r="U127" s="12"/>
      <c r="V127" s="12"/>
      <c r="W127" s="12"/>
      <c r="X127" s="12"/>
      <c r="Y127" s="12"/>
      <c r="Z127" s="12"/>
      <c r="AA127" s="12"/>
      <c r="AB127" s="12"/>
      <c r="AC127" s="12"/>
      <c r="AD127" s="12"/>
      <c r="AE127" s="12"/>
      <c r="AF127" s="12"/>
      <c r="AG127" s="12"/>
      <c r="AH127" s="12"/>
      <c r="AI127" s="12"/>
      <c r="AJ127" s="12"/>
      <c r="AK127" s="12"/>
      <c r="AL127" s="12"/>
      <c r="AM127" s="12"/>
      <c r="AN127" s="12"/>
      <c r="AO127" s="12"/>
      <c r="AP127" s="12"/>
      <c r="AQ127" s="12"/>
      <c r="AR127" s="12"/>
      <c r="AS127" s="12"/>
      <c r="AT127" s="12"/>
      <c r="AU127" s="12"/>
      <c r="AV127" s="12"/>
      <c r="AW127" s="12"/>
      <c r="AX127" s="12"/>
      <c r="AY127" s="12"/>
      <c r="AZ127" s="12"/>
      <c r="BA127" s="12"/>
      <c r="BB127" s="12"/>
    </row>
    <row r="128" spans="1:54">
      <c r="A128" s="232"/>
      <c r="B128" s="232"/>
      <c r="C128" s="232"/>
      <c r="D128" s="232"/>
      <c r="E128" s="232"/>
      <c r="F128" s="232"/>
      <c r="G128" s="16"/>
      <c r="H128" s="232"/>
      <c r="I128" s="232"/>
      <c r="J128" s="329"/>
      <c r="K128" s="18"/>
      <c r="L128" s="18"/>
      <c r="N128" s="12"/>
      <c r="O128" s="12"/>
      <c r="P128" s="12"/>
      <c r="Q128" s="12"/>
      <c r="R128" s="12"/>
      <c r="S128" s="12"/>
      <c r="T128" s="12"/>
      <c r="U128" s="12"/>
      <c r="V128" s="12"/>
      <c r="W128" s="12"/>
      <c r="X128" s="12"/>
      <c r="Y128" s="12"/>
      <c r="Z128" s="12"/>
      <c r="AA128" s="12"/>
      <c r="AB128" s="12"/>
      <c r="AC128" s="12"/>
      <c r="AD128" s="12"/>
      <c r="AE128" s="12"/>
      <c r="AF128" s="12"/>
      <c r="AG128" s="12"/>
      <c r="AH128" s="12"/>
      <c r="AI128" s="12"/>
      <c r="AJ128" s="12"/>
      <c r="AK128" s="12"/>
      <c r="AL128" s="12"/>
      <c r="AM128" s="12"/>
      <c r="AN128" s="12"/>
      <c r="AO128" s="12"/>
      <c r="AP128" s="12"/>
      <c r="AQ128" s="12"/>
      <c r="AR128" s="12"/>
      <c r="AS128" s="12"/>
      <c r="AT128" s="12"/>
      <c r="AU128" s="12"/>
      <c r="AV128" s="12"/>
      <c r="AW128" s="12"/>
      <c r="AX128" s="12"/>
      <c r="AY128" s="12"/>
      <c r="AZ128" s="12"/>
      <c r="BA128" s="12"/>
      <c r="BB128" s="12"/>
    </row>
    <row r="129" spans="1:54">
      <c r="A129" s="232"/>
      <c r="B129" s="232"/>
      <c r="C129" s="232"/>
      <c r="D129" s="232"/>
      <c r="E129" s="232"/>
      <c r="F129" s="232"/>
      <c r="G129" s="16"/>
      <c r="H129" s="232"/>
      <c r="I129" s="232"/>
      <c r="J129" s="329"/>
      <c r="K129" s="18"/>
      <c r="L129" s="18"/>
      <c r="N129" s="12"/>
      <c r="O129" s="12"/>
      <c r="P129" s="12"/>
      <c r="Q129" s="12"/>
      <c r="R129" s="12"/>
      <c r="S129" s="12"/>
      <c r="T129" s="12"/>
      <c r="U129" s="12"/>
      <c r="V129" s="12"/>
      <c r="W129" s="12"/>
      <c r="X129" s="12"/>
      <c r="Y129" s="12"/>
      <c r="Z129" s="12"/>
      <c r="AA129" s="12"/>
      <c r="AB129" s="12"/>
      <c r="AC129" s="12"/>
      <c r="AD129" s="12"/>
      <c r="AE129" s="12"/>
      <c r="AF129" s="12"/>
      <c r="AG129" s="12"/>
      <c r="AH129" s="12"/>
      <c r="AI129" s="12"/>
      <c r="AJ129" s="12"/>
      <c r="AK129" s="12"/>
      <c r="AL129" s="12"/>
      <c r="AM129" s="12"/>
      <c r="AN129" s="12"/>
      <c r="AO129" s="12"/>
      <c r="AP129" s="12"/>
      <c r="AQ129" s="12"/>
      <c r="AR129" s="12"/>
      <c r="AS129" s="12"/>
      <c r="AT129" s="12"/>
      <c r="AU129" s="12"/>
      <c r="AV129" s="12"/>
      <c r="AW129" s="12"/>
      <c r="AX129" s="12"/>
      <c r="AY129" s="12"/>
      <c r="AZ129" s="12"/>
      <c r="BA129" s="12"/>
      <c r="BB129" s="12"/>
    </row>
    <row r="130" spans="1:54">
      <c r="A130" s="232"/>
      <c r="B130" s="232"/>
      <c r="C130" s="232"/>
      <c r="D130" s="232"/>
      <c r="E130" s="232"/>
      <c r="F130" s="232"/>
      <c r="G130" s="16"/>
      <c r="H130" s="232"/>
      <c r="I130" s="232"/>
      <c r="J130" s="329"/>
      <c r="K130" s="18"/>
      <c r="L130" s="18"/>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c r="AK130" s="12"/>
      <c r="AL130" s="12"/>
      <c r="AM130" s="12"/>
      <c r="AN130" s="12"/>
      <c r="AO130" s="12"/>
      <c r="AP130" s="12"/>
      <c r="AQ130" s="12"/>
      <c r="AR130" s="12"/>
      <c r="AS130" s="12"/>
      <c r="AT130" s="12"/>
      <c r="AU130" s="12"/>
      <c r="AV130" s="12"/>
      <c r="AW130" s="12"/>
      <c r="AX130" s="12"/>
      <c r="AY130" s="12"/>
      <c r="AZ130" s="12"/>
      <c r="BA130" s="12"/>
      <c r="BB130" s="12"/>
    </row>
    <row r="131" spans="1:54">
      <c r="A131" s="232"/>
      <c r="B131" s="232"/>
      <c r="C131" s="232"/>
      <c r="D131" s="232"/>
      <c r="E131" s="232"/>
      <c r="F131" s="232"/>
      <c r="G131" s="16"/>
      <c r="H131" s="232"/>
      <c r="I131" s="232"/>
      <c r="J131" s="329"/>
      <c r="K131" s="18"/>
      <c r="L131" s="18"/>
      <c r="N131" s="12"/>
      <c r="O131" s="12"/>
      <c r="P131" s="12"/>
      <c r="Q131" s="12"/>
      <c r="R131" s="12"/>
      <c r="S131" s="12"/>
      <c r="T131" s="12"/>
      <c r="U131" s="12"/>
      <c r="V131" s="12"/>
      <c r="W131" s="12"/>
      <c r="X131" s="12"/>
      <c r="Y131" s="12"/>
      <c r="Z131" s="12"/>
      <c r="AA131" s="12"/>
      <c r="AB131" s="12"/>
      <c r="AC131" s="12"/>
      <c r="AD131" s="12"/>
      <c r="AE131" s="12"/>
      <c r="AF131" s="12"/>
      <c r="AG131" s="12"/>
      <c r="AH131" s="12"/>
      <c r="AI131" s="12"/>
      <c r="AJ131" s="12"/>
      <c r="AK131" s="12"/>
      <c r="AL131" s="12"/>
      <c r="AM131" s="12"/>
      <c r="AN131" s="12"/>
      <c r="AO131" s="12"/>
      <c r="AP131" s="12"/>
      <c r="AQ131" s="12"/>
      <c r="AR131" s="12"/>
      <c r="AS131" s="12"/>
      <c r="AT131" s="12"/>
      <c r="AU131" s="12"/>
      <c r="AV131" s="12"/>
      <c r="AW131" s="12"/>
      <c r="AX131" s="12"/>
      <c r="AY131" s="12"/>
      <c r="AZ131" s="12"/>
      <c r="BA131" s="12"/>
      <c r="BB131" s="12"/>
    </row>
    <row r="132" spans="1:54">
      <c r="A132" s="232"/>
      <c r="B132" s="232"/>
      <c r="C132" s="232"/>
      <c r="D132" s="232"/>
      <c r="E132" s="232"/>
      <c r="F132" s="232"/>
      <c r="G132" s="16"/>
      <c r="H132" s="232"/>
      <c r="I132" s="232"/>
      <c r="J132" s="329"/>
      <c r="K132" s="18"/>
      <c r="L132" s="18"/>
      <c r="N132" s="12"/>
      <c r="O132" s="12"/>
      <c r="P132" s="12"/>
      <c r="Q132" s="12"/>
      <c r="R132" s="12"/>
      <c r="S132" s="12"/>
      <c r="T132" s="12"/>
      <c r="U132" s="12"/>
      <c r="V132" s="12"/>
      <c r="W132" s="12"/>
      <c r="X132" s="12"/>
      <c r="Y132" s="12"/>
      <c r="Z132" s="12"/>
      <c r="AA132" s="12"/>
      <c r="AB132" s="12"/>
      <c r="AC132" s="12"/>
      <c r="AD132" s="12"/>
      <c r="AE132" s="12"/>
      <c r="AF132" s="12"/>
      <c r="AG132" s="12"/>
      <c r="AH132" s="12"/>
      <c r="AI132" s="12"/>
      <c r="AJ132" s="12"/>
      <c r="AK132" s="12"/>
      <c r="AL132" s="12"/>
      <c r="AM132" s="12"/>
      <c r="AN132" s="12"/>
      <c r="AO132" s="12"/>
      <c r="AP132" s="12"/>
      <c r="AQ132" s="12"/>
      <c r="AR132" s="12"/>
      <c r="AS132" s="12"/>
      <c r="AT132" s="12"/>
      <c r="AU132" s="12"/>
      <c r="AV132" s="12"/>
      <c r="AW132" s="12"/>
      <c r="AX132" s="12"/>
      <c r="AY132" s="12"/>
      <c r="AZ132" s="12"/>
      <c r="BA132" s="12"/>
      <c r="BB132" s="12"/>
    </row>
    <row r="133" spans="1:54">
      <c r="A133" s="232"/>
      <c r="B133" s="232"/>
      <c r="C133" s="232"/>
      <c r="D133" s="232"/>
      <c r="E133" s="232"/>
      <c r="F133" s="232"/>
      <c r="G133" s="16"/>
      <c r="H133" s="232"/>
      <c r="I133" s="232"/>
      <c r="J133" s="329"/>
      <c r="K133" s="18"/>
      <c r="L133" s="18"/>
      <c r="N133" s="12"/>
      <c r="O133" s="12"/>
      <c r="P133" s="12"/>
      <c r="Q133" s="12"/>
      <c r="R133" s="12"/>
      <c r="S133" s="12"/>
      <c r="T133" s="12"/>
      <c r="U133" s="12"/>
      <c r="V133" s="12"/>
      <c r="W133" s="12"/>
      <c r="X133" s="12"/>
      <c r="Y133" s="12"/>
      <c r="Z133" s="12"/>
      <c r="AA133" s="12"/>
      <c r="AB133" s="12"/>
      <c r="AC133" s="12"/>
      <c r="AD133" s="12"/>
      <c r="AE133" s="12"/>
      <c r="AF133" s="12"/>
      <c r="AG133" s="12"/>
      <c r="AH133" s="12"/>
      <c r="AI133" s="12"/>
      <c r="AJ133" s="12"/>
      <c r="AK133" s="12"/>
      <c r="AL133" s="12"/>
      <c r="AM133" s="12"/>
      <c r="AN133" s="12"/>
      <c r="AO133" s="12"/>
      <c r="AP133" s="12"/>
      <c r="AQ133" s="12"/>
      <c r="AR133" s="12"/>
      <c r="AS133" s="12"/>
      <c r="AT133" s="12"/>
      <c r="AU133" s="12"/>
      <c r="AV133" s="12"/>
      <c r="AW133" s="12"/>
      <c r="AX133" s="12"/>
      <c r="AY133" s="12"/>
      <c r="AZ133" s="12"/>
      <c r="BA133" s="12"/>
      <c r="BB133" s="12"/>
    </row>
    <row r="134" spans="1:54">
      <c r="A134" s="232"/>
      <c r="B134" s="232"/>
      <c r="C134" s="232"/>
      <c r="D134" s="232"/>
      <c r="E134" s="232"/>
      <c r="F134" s="232"/>
      <c r="G134" s="16"/>
      <c r="H134" s="232"/>
      <c r="I134" s="232"/>
      <c r="J134" s="329"/>
      <c r="K134" s="18"/>
      <c r="L134" s="18"/>
      <c r="N134" s="12"/>
      <c r="O134" s="12"/>
      <c r="P134" s="12"/>
      <c r="Q134" s="12"/>
      <c r="R134" s="12"/>
      <c r="S134" s="12"/>
      <c r="T134" s="12"/>
      <c r="U134" s="12"/>
      <c r="V134" s="12"/>
      <c r="W134" s="12"/>
      <c r="X134" s="12"/>
      <c r="Y134" s="12"/>
      <c r="Z134" s="12"/>
      <c r="AA134" s="12"/>
      <c r="AB134" s="12"/>
      <c r="AC134" s="12"/>
      <c r="AD134" s="12"/>
      <c r="AE134" s="12"/>
      <c r="AF134" s="12"/>
      <c r="AG134" s="12"/>
      <c r="AH134" s="12"/>
      <c r="AI134" s="12"/>
      <c r="AJ134" s="12"/>
      <c r="AK134" s="12"/>
      <c r="AL134" s="12"/>
      <c r="AM134" s="12"/>
      <c r="AN134" s="12"/>
      <c r="AO134" s="12"/>
      <c r="AP134" s="12"/>
      <c r="AQ134" s="12"/>
      <c r="AR134" s="12"/>
      <c r="AS134" s="12"/>
      <c r="AT134" s="12"/>
      <c r="AU134" s="12"/>
      <c r="AV134" s="12"/>
      <c r="AW134" s="12"/>
      <c r="AX134" s="12"/>
      <c r="AY134" s="12"/>
      <c r="AZ134" s="12"/>
      <c r="BA134" s="12"/>
      <c r="BB134" s="12"/>
    </row>
    <row r="135" spans="1:54">
      <c r="A135" s="232"/>
      <c r="B135" s="232"/>
      <c r="C135" s="232"/>
      <c r="D135" s="232"/>
      <c r="E135" s="232"/>
      <c r="F135" s="232"/>
      <c r="G135" s="16"/>
      <c r="H135" s="232"/>
      <c r="I135" s="232"/>
      <c r="J135" s="329"/>
      <c r="K135" s="18"/>
      <c r="L135" s="18"/>
      <c r="N135" s="12"/>
      <c r="O135" s="12"/>
      <c r="P135" s="12"/>
      <c r="Q135" s="12"/>
      <c r="R135" s="12"/>
      <c r="S135" s="12"/>
      <c r="T135" s="12"/>
      <c r="U135" s="12"/>
      <c r="V135" s="12"/>
      <c r="W135" s="12"/>
      <c r="X135" s="12"/>
      <c r="Y135" s="12"/>
      <c r="Z135" s="12"/>
      <c r="AA135" s="12"/>
      <c r="AB135" s="12"/>
      <c r="AC135" s="12"/>
      <c r="AD135" s="12"/>
      <c r="AE135" s="12"/>
      <c r="AF135" s="12"/>
      <c r="AG135" s="12"/>
      <c r="AH135" s="12"/>
      <c r="AI135" s="12"/>
      <c r="AJ135" s="12"/>
      <c r="AK135" s="12"/>
      <c r="AL135" s="12"/>
      <c r="AM135" s="12"/>
      <c r="AN135" s="12"/>
      <c r="AO135" s="12"/>
      <c r="AP135" s="12"/>
      <c r="AQ135" s="12"/>
      <c r="AR135" s="12"/>
      <c r="AS135" s="12"/>
      <c r="AT135" s="12"/>
      <c r="AU135" s="12"/>
      <c r="AV135" s="12"/>
      <c r="AW135" s="12"/>
      <c r="AX135" s="12"/>
      <c r="AY135" s="12"/>
      <c r="AZ135" s="12"/>
      <c r="BA135" s="12"/>
      <c r="BB135" s="12"/>
    </row>
    <row r="136" spans="1:54">
      <c r="A136" s="232"/>
      <c r="B136" s="232"/>
      <c r="C136" s="232"/>
      <c r="D136" s="232"/>
      <c r="E136" s="232"/>
      <c r="F136" s="232"/>
      <c r="G136" s="16"/>
      <c r="H136" s="232"/>
      <c r="I136" s="232"/>
      <c r="J136" s="329"/>
      <c r="K136" s="18"/>
      <c r="L136" s="18"/>
      <c r="N136" s="12"/>
      <c r="O136" s="12"/>
      <c r="P136" s="12"/>
      <c r="Q136" s="12"/>
      <c r="R136" s="12"/>
      <c r="S136" s="12"/>
      <c r="T136" s="12"/>
      <c r="U136" s="12"/>
      <c r="V136" s="12"/>
      <c r="W136" s="12"/>
      <c r="X136" s="12"/>
      <c r="Y136" s="12"/>
      <c r="Z136" s="12"/>
      <c r="AA136" s="12"/>
      <c r="AB136" s="12"/>
      <c r="AC136" s="12"/>
      <c r="AD136" s="12"/>
      <c r="AE136" s="12"/>
      <c r="AF136" s="12"/>
      <c r="AG136" s="12"/>
      <c r="AH136" s="12"/>
      <c r="AI136" s="12"/>
      <c r="AJ136" s="12"/>
      <c r="AK136" s="12"/>
      <c r="AL136" s="12"/>
      <c r="AM136" s="12"/>
      <c r="AN136" s="12"/>
      <c r="AO136" s="12"/>
      <c r="AP136" s="12"/>
      <c r="AQ136" s="12"/>
      <c r="AR136" s="12"/>
      <c r="AS136" s="12"/>
      <c r="AT136" s="12"/>
      <c r="AU136" s="12"/>
      <c r="AV136" s="12"/>
      <c r="AW136" s="12"/>
      <c r="AX136" s="12"/>
      <c r="AY136" s="12"/>
      <c r="AZ136" s="12"/>
      <c r="BA136" s="12"/>
      <c r="BB136" s="12"/>
    </row>
    <row r="137" spans="1:54">
      <c r="A137" s="232"/>
      <c r="B137" s="232"/>
      <c r="C137" s="232"/>
      <c r="D137" s="232"/>
      <c r="E137" s="232"/>
      <c r="F137" s="232"/>
      <c r="G137" s="16"/>
      <c r="H137" s="232"/>
      <c r="I137" s="232"/>
      <c r="J137" s="329"/>
      <c r="K137" s="18"/>
      <c r="L137" s="18"/>
      <c r="N137" s="12"/>
      <c r="O137" s="12"/>
      <c r="P137" s="12"/>
      <c r="Q137" s="12"/>
      <c r="R137" s="12"/>
      <c r="S137" s="12"/>
      <c r="T137" s="12"/>
      <c r="U137" s="12"/>
      <c r="V137" s="12"/>
      <c r="W137" s="12"/>
      <c r="X137" s="12"/>
      <c r="Y137" s="12"/>
      <c r="Z137" s="12"/>
      <c r="AA137" s="12"/>
      <c r="AB137" s="12"/>
      <c r="AC137" s="12"/>
      <c r="AD137" s="12"/>
      <c r="AE137" s="12"/>
      <c r="AF137" s="12"/>
      <c r="AG137" s="12"/>
      <c r="AH137" s="12"/>
      <c r="AI137" s="12"/>
      <c r="AJ137" s="12"/>
      <c r="AK137" s="12"/>
      <c r="AL137" s="12"/>
      <c r="AM137" s="12"/>
      <c r="AN137" s="12"/>
      <c r="AO137" s="12"/>
      <c r="AP137" s="12"/>
      <c r="AQ137" s="12"/>
      <c r="AR137" s="12"/>
      <c r="AS137" s="12"/>
      <c r="AT137" s="12"/>
      <c r="AU137" s="12"/>
      <c r="AV137" s="12"/>
      <c r="AW137" s="12"/>
      <c r="AX137" s="12"/>
      <c r="AY137" s="12"/>
      <c r="AZ137" s="12"/>
      <c r="BA137" s="12"/>
      <c r="BB137" s="12"/>
    </row>
    <row r="138" spans="1:54">
      <c r="A138" s="232"/>
      <c r="B138" s="232"/>
      <c r="C138" s="232"/>
      <c r="D138" s="232"/>
      <c r="E138" s="232"/>
      <c r="F138" s="232"/>
      <c r="G138" s="16"/>
      <c r="H138" s="232"/>
      <c r="I138" s="232"/>
      <c r="J138" s="329"/>
      <c r="K138" s="18"/>
      <c r="L138" s="18"/>
      <c r="N138" s="12"/>
      <c r="O138" s="12"/>
      <c r="P138" s="12"/>
      <c r="Q138" s="12"/>
      <c r="R138" s="12"/>
      <c r="S138" s="12"/>
      <c r="T138" s="12"/>
      <c r="U138" s="12"/>
      <c r="V138" s="12"/>
      <c r="W138" s="12"/>
      <c r="X138" s="12"/>
      <c r="Y138" s="12"/>
      <c r="Z138" s="12"/>
      <c r="AA138" s="12"/>
      <c r="AB138" s="12"/>
      <c r="AC138" s="12"/>
      <c r="AD138" s="12"/>
      <c r="AE138" s="12"/>
      <c r="AF138" s="12"/>
      <c r="AG138" s="12"/>
      <c r="AH138" s="12"/>
      <c r="AI138" s="12"/>
      <c r="AJ138" s="12"/>
      <c r="AK138" s="12"/>
      <c r="AL138" s="12"/>
      <c r="AM138" s="12"/>
      <c r="AN138" s="12"/>
      <c r="AO138" s="12"/>
      <c r="AP138" s="12"/>
      <c r="AQ138" s="12"/>
      <c r="AR138" s="12"/>
      <c r="AS138" s="12"/>
      <c r="AT138" s="12"/>
      <c r="AU138" s="12"/>
      <c r="AV138" s="12"/>
      <c r="AW138" s="12"/>
      <c r="AX138" s="12"/>
      <c r="AY138" s="12"/>
      <c r="AZ138" s="12"/>
      <c r="BA138" s="12"/>
      <c r="BB138" s="12"/>
    </row>
    <row r="139" spans="1:54">
      <c r="A139" s="232"/>
      <c r="B139" s="232"/>
      <c r="C139" s="232"/>
      <c r="D139" s="232"/>
      <c r="E139" s="232"/>
      <c r="F139" s="232"/>
      <c r="G139" s="16"/>
      <c r="H139" s="232"/>
      <c r="I139" s="232"/>
      <c r="J139" s="329"/>
      <c r="K139" s="18"/>
      <c r="L139" s="18"/>
      <c r="N139" s="12"/>
      <c r="O139" s="12"/>
      <c r="P139" s="12"/>
      <c r="Q139" s="12"/>
      <c r="R139" s="12"/>
      <c r="S139" s="12"/>
      <c r="T139" s="12"/>
      <c r="U139" s="12"/>
      <c r="V139" s="12"/>
      <c r="W139" s="12"/>
      <c r="X139" s="12"/>
      <c r="Y139" s="12"/>
      <c r="Z139" s="12"/>
      <c r="AA139" s="12"/>
      <c r="AB139" s="12"/>
      <c r="AC139" s="12"/>
      <c r="AD139" s="12"/>
      <c r="AE139" s="12"/>
      <c r="AF139" s="12"/>
      <c r="AG139" s="12"/>
      <c r="AH139" s="12"/>
      <c r="AI139" s="12"/>
      <c r="AJ139" s="12"/>
      <c r="AK139" s="12"/>
      <c r="AL139" s="12"/>
      <c r="AM139" s="12"/>
      <c r="AN139" s="12"/>
      <c r="AO139" s="12"/>
      <c r="AP139" s="12"/>
      <c r="AQ139" s="12"/>
      <c r="AR139" s="12"/>
      <c r="AS139" s="12"/>
      <c r="AT139" s="12"/>
      <c r="AU139" s="12"/>
      <c r="AV139" s="12"/>
      <c r="AW139" s="12"/>
      <c r="AX139" s="12"/>
      <c r="AY139" s="12"/>
      <c r="AZ139" s="12"/>
      <c r="BA139" s="12"/>
      <c r="BB139" s="12"/>
    </row>
    <row r="140" spans="1:54">
      <c r="A140" s="232"/>
      <c r="B140" s="232"/>
      <c r="C140" s="232"/>
      <c r="D140" s="232"/>
      <c r="E140" s="232"/>
      <c r="F140" s="232"/>
      <c r="G140" s="16"/>
      <c r="H140" s="232"/>
      <c r="I140" s="232"/>
      <c r="J140" s="329"/>
      <c r="K140" s="18"/>
      <c r="L140" s="18"/>
      <c r="N140" s="12"/>
      <c r="O140" s="12"/>
      <c r="P140" s="12"/>
      <c r="Q140" s="12"/>
      <c r="R140" s="12"/>
      <c r="S140" s="12"/>
      <c r="T140" s="12"/>
      <c r="U140" s="12"/>
      <c r="V140" s="12"/>
      <c r="W140" s="12"/>
      <c r="X140" s="12"/>
      <c r="Y140" s="12"/>
      <c r="Z140" s="12"/>
      <c r="AA140" s="12"/>
      <c r="AB140" s="12"/>
      <c r="AC140" s="12"/>
      <c r="AD140" s="12"/>
      <c r="AE140" s="12"/>
      <c r="AF140" s="12"/>
      <c r="AG140" s="12"/>
      <c r="AH140" s="12"/>
      <c r="AI140" s="12"/>
      <c r="AJ140" s="12"/>
      <c r="AK140" s="12"/>
      <c r="AL140" s="12"/>
      <c r="AM140" s="12"/>
      <c r="AN140" s="12"/>
      <c r="AO140" s="12"/>
      <c r="AP140" s="12"/>
      <c r="AQ140" s="12"/>
      <c r="AR140" s="12"/>
      <c r="AS140" s="12"/>
      <c r="AT140" s="12"/>
      <c r="AU140" s="12"/>
      <c r="AV140" s="12"/>
      <c r="AW140" s="12"/>
      <c r="AX140" s="12"/>
      <c r="AY140" s="12"/>
      <c r="AZ140" s="12"/>
      <c r="BA140" s="12"/>
      <c r="BB140" s="12"/>
    </row>
    <row r="141" spans="1:54">
      <c r="A141" s="232"/>
      <c r="B141" s="232"/>
      <c r="C141" s="232"/>
      <c r="D141" s="232"/>
      <c r="E141" s="232"/>
      <c r="F141" s="232"/>
      <c r="G141" s="16"/>
      <c r="H141" s="232"/>
      <c r="I141" s="232"/>
      <c r="J141" s="329"/>
      <c r="K141" s="18"/>
      <c r="L141" s="18"/>
      <c r="N141" s="12"/>
      <c r="O141" s="12"/>
      <c r="P141" s="12"/>
      <c r="Q141" s="12"/>
      <c r="R141" s="12"/>
      <c r="S141" s="12"/>
      <c r="T141" s="12"/>
      <c r="U141" s="12"/>
      <c r="V141" s="12"/>
      <c r="W141" s="12"/>
      <c r="X141" s="12"/>
      <c r="Y141" s="12"/>
      <c r="Z141" s="12"/>
      <c r="AA141" s="12"/>
      <c r="AB141" s="12"/>
      <c r="AC141" s="12"/>
      <c r="AD141" s="12"/>
      <c r="AE141" s="12"/>
      <c r="AF141" s="12"/>
      <c r="AG141" s="12"/>
      <c r="AH141" s="12"/>
      <c r="AI141" s="12"/>
      <c r="AJ141" s="12"/>
      <c r="AK141" s="12"/>
      <c r="AL141" s="12"/>
      <c r="AM141" s="12"/>
      <c r="AN141" s="12"/>
      <c r="AO141" s="12"/>
      <c r="AP141" s="12"/>
      <c r="AQ141" s="12"/>
      <c r="AR141" s="12"/>
      <c r="AS141" s="12"/>
      <c r="AT141" s="12"/>
      <c r="AU141" s="12"/>
      <c r="AV141" s="12"/>
      <c r="AW141" s="12"/>
      <c r="AX141" s="12"/>
      <c r="AY141" s="12"/>
      <c r="AZ141" s="12"/>
      <c r="BA141" s="12"/>
      <c r="BB141" s="12"/>
    </row>
    <row r="142" spans="1:54">
      <c r="A142" s="232"/>
      <c r="B142" s="232"/>
      <c r="C142" s="232"/>
      <c r="D142" s="232"/>
      <c r="E142" s="232"/>
      <c r="F142" s="232"/>
      <c r="G142" s="16"/>
      <c r="H142" s="232"/>
      <c r="I142" s="232"/>
      <c r="J142" s="329"/>
      <c r="K142" s="18"/>
      <c r="L142" s="18"/>
      <c r="N142" s="12"/>
      <c r="O142" s="12"/>
      <c r="P142" s="12"/>
      <c r="Q142" s="12"/>
      <c r="R142" s="12"/>
      <c r="S142" s="12"/>
      <c r="T142" s="12"/>
      <c r="U142" s="12"/>
      <c r="V142" s="12"/>
      <c r="W142" s="12"/>
      <c r="X142" s="12"/>
      <c r="Y142" s="12"/>
      <c r="Z142" s="12"/>
      <c r="AA142" s="12"/>
      <c r="AB142" s="12"/>
      <c r="AC142" s="12"/>
      <c r="AD142" s="12"/>
      <c r="AE142" s="12"/>
      <c r="AF142" s="12"/>
      <c r="AG142" s="12"/>
      <c r="AH142" s="12"/>
      <c r="AI142" s="12"/>
      <c r="AJ142" s="12"/>
      <c r="AK142" s="12"/>
      <c r="AL142" s="12"/>
      <c r="AM142" s="12"/>
      <c r="AN142" s="12"/>
      <c r="AO142" s="12"/>
      <c r="AP142" s="12"/>
      <c r="AQ142" s="12"/>
      <c r="AR142" s="12"/>
      <c r="AS142" s="12"/>
      <c r="AT142" s="12"/>
      <c r="AU142" s="12"/>
      <c r="AV142" s="12"/>
      <c r="AW142" s="12"/>
      <c r="AX142" s="12"/>
      <c r="AY142" s="12"/>
      <c r="AZ142" s="12"/>
      <c r="BA142" s="12"/>
      <c r="BB142" s="12"/>
    </row>
    <row r="143" spans="1:54">
      <c r="A143" s="232"/>
      <c r="B143" s="232"/>
      <c r="C143" s="232"/>
      <c r="D143" s="232"/>
      <c r="E143" s="232"/>
      <c r="F143" s="232"/>
      <c r="G143" s="16"/>
      <c r="H143" s="232"/>
      <c r="I143" s="232"/>
      <c r="J143" s="329"/>
      <c r="K143" s="18"/>
      <c r="L143" s="18"/>
      <c r="N143" s="12"/>
      <c r="O143" s="12"/>
      <c r="P143" s="12"/>
      <c r="Q143" s="12"/>
      <c r="R143" s="12"/>
      <c r="S143" s="12"/>
      <c r="T143" s="12"/>
      <c r="U143" s="12"/>
      <c r="V143" s="12"/>
      <c r="W143" s="12"/>
      <c r="X143" s="12"/>
      <c r="Y143" s="12"/>
      <c r="Z143" s="12"/>
      <c r="AA143" s="12"/>
      <c r="AB143" s="12"/>
      <c r="AC143" s="12"/>
      <c r="AD143" s="12"/>
      <c r="AE143" s="12"/>
      <c r="AF143" s="12"/>
      <c r="AG143" s="12"/>
      <c r="AH143" s="12"/>
      <c r="AI143" s="12"/>
      <c r="AJ143" s="12"/>
      <c r="AK143" s="12"/>
      <c r="AL143" s="12"/>
      <c r="AM143" s="12"/>
      <c r="AN143" s="12"/>
      <c r="AO143" s="12"/>
      <c r="AP143" s="12"/>
      <c r="AQ143" s="12"/>
      <c r="AR143" s="12"/>
      <c r="AS143" s="12"/>
      <c r="AT143" s="12"/>
      <c r="AU143" s="12"/>
      <c r="AV143" s="12"/>
      <c r="AW143" s="12"/>
      <c r="AX143" s="12"/>
      <c r="AY143" s="12"/>
      <c r="AZ143" s="12"/>
      <c r="BA143" s="12"/>
      <c r="BB143" s="12"/>
    </row>
    <row r="144" spans="1:54">
      <c r="A144" s="232"/>
      <c r="B144" s="232"/>
      <c r="C144" s="232"/>
      <c r="D144" s="232"/>
      <c r="E144" s="232"/>
      <c r="F144" s="232"/>
      <c r="G144" s="16"/>
      <c r="H144" s="232"/>
      <c r="I144" s="232"/>
      <c r="J144" s="329"/>
      <c r="K144" s="18"/>
      <c r="L144" s="18"/>
      <c r="N144" s="12"/>
      <c r="O144" s="12"/>
      <c r="P144" s="12"/>
      <c r="Q144" s="12"/>
      <c r="R144" s="12"/>
      <c r="S144" s="12"/>
      <c r="T144" s="12"/>
      <c r="U144" s="12"/>
      <c r="V144" s="12"/>
      <c r="W144" s="12"/>
      <c r="X144" s="12"/>
      <c r="Y144" s="12"/>
      <c r="Z144" s="12"/>
      <c r="AA144" s="12"/>
      <c r="AB144" s="12"/>
      <c r="AC144" s="12"/>
      <c r="AD144" s="12"/>
      <c r="AE144" s="12"/>
      <c r="AF144" s="12"/>
      <c r="AG144" s="12"/>
      <c r="AH144" s="12"/>
      <c r="AI144" s="12"/>
      <c r="AJ144" s="12"/>
      <c r="AK144" s="12"/>
      <c r="AL144" s="12"/>
      <c r="AM144" s="12"/>
      <c r="AN144" s="12"/>
      <c r="AO144" s="12"/>
      <c r="AP144" s="12"/>
      <c r="AQ144" s="12"/>
      <c r="AR144" s="12"/>
      <c r="AS144" s="12"/>
      <c r="AT144" s="12"/>
      <c r="AU144" s="12"/>
      <c r="AV144" s="12"/>
      <c r="AW144" s="12"/>
      <c r="AX144" s="12"/>
      <c r="AY144" s="12"/>
      <c r="AZ144" s="12"/>
      <c r="BA144" s="12"/>
      <c r="BB144" s="12"/>
    </row>
    <row r="145" spans="1:54">
      <c r="A145" s="232"/>
      <c r="B145" s="232"/>
      <c r="C145" s="232"/>
      <c r="D145" s="232"/>
      <c r="E145" s="232"/>
      <c r="F145" s="232"/>
      <c r="G145" s="16"/>
      <c r="H145" s="232"/>
      <c r="I145" s="232"/>
      <c r="J145" s="329"/>
      <c r="K145" s="18"/>
      <c r="L145" s="18"/>
      <c r="N145" s="12"/>
      <c r="O145" s="12"/>
      <c r="P145" s="12"/>
      <c r="Q145" s="12"/>
      <c r="R145" s="12"/>
      <c r="S145" s="12"/>
      <c r="T145" s="12"/>
      <c r="U145" s="12"/>
      <c r="V145" s="12"/>
      <c r="W145" s="12"/>
      <c r="X145" s="12"/>
      <c r="Y145" s="12"/>
      <c r="Z145" s="12"/>
      <c r="AA145" s="12"/>
      <c r="AB145" s="12"/>
      <c r="AC145" s="12"/>
      <c r="AD145" s="12"/>
      <c r="AE145" s="12"/>
      <c r="AF145" s="12"/>
      <c r="AG145" s="12"/>
      <c r="AH145" s="12"/>
      <c r="AI145" s="12"/>
      <c r="AJ145" s="12"/>
      <c r="AK145" s="12"/>
      <c r="AL145" s="12"/>
      <c r="AM145" s="12"/>
      <c r="AN145" s="12"/>
      <c r="AO145" s="12"/>
      <c r="AP145" s="12"/>
      <c r="AQ145" s="12"/>
      <c r="AR145" s="12"/>
      <c r="AS145" s="12"/>
      <c r="AT145" s="12"/>
      <c r="AU145" s="12"/>
      <c r="AV145" s="12"/>
      <c r="AW145" s="12"/>
      <c r="AX145" s="12"/>
      <c r="AY145" s="12"/>
      <c r="AZ145" s="12"/>
      <c r="BA145" s="12"/>
      <c r="BB145" s="12"/>
    </row>
    <row r="146" spans="1:54">
      <c r="A146" s="232"/>
      <c r="B146" s="232"/>
      <c r="C146" s="232"/>
      <c r="D146" s="232"/>
      <c r="E146" s="232"/>
      <c r="F146" s="232"/>
      <c r="G146" s="16"/>
      <c r="H146" s="232"/>
      <c r="I146" s="232"/>
      <c r="J146" s="329"/>
      <c r="K146" s="18"/>
      <c r="L146" s="18"/>
      <c r="N146" s="12"/>
      <c r="O146" s="12"/>
      <c r="P146" s="12"/>
      <c r="Q146" s="12"/>
      <c r="R146" s="12"/>
      <c r="S146" s="12"/>
      <c r="T146" s="12"/>
      <c r="U146" s="12"/>
      <c r="V146" s="12"/>
      <c r="W146" s="12"/>
      <c r="X146" s="12"/>
      <c r="Y146" s="12"/>
      <c r="Z146" s="12"/>
      <c r="AA146" s="12"/>
      <c r="AB146" s="12"/>
      <c r="AC146" s="12"/>
      <c r="AD146" s="12"/>
      <c r="AE146" s="12"/>
      <c r="AF146" s="12"/>
      <c r="AG146" s="12"/>
      <c r="AH146" s="12"/>
      <c r="AI146" s="12"/>
      <c r="AJ146" s="12"/>
      <c r="AK146" s="12"/>
      <c r="AL146" s="12"/>
      <c r="AM146" s="12"/>
      <c r="AN146" s="12"/>
      <c r="AO146" s="12"/>
      <c r="AP146" s="12"/>
      <c r="AQ146" s="12"/>
      <c r="AR146" s="12"/>
      <c r="AS146" s="12"/>
      <c r="AT146" s="12"/>
      <c r="AU146" s="12"/>
      <c r="AV146" s="12"/>
      <c r="AW146" s="12"/>
      <c r="AX146" s="12"/>
      <c r="AY146" s="12"/>
      <c r="AZ146" s="12"/>
      <c r="BA146" s="12"/>
      <c r="BB146" s="12"/>
    </row>
    <row r="147" spans="1:54">
      <c r="A147" s="232"/>
      <c r="B147" s="232"/>
      <c r="C147" s="232"/>
      <c r="D147" s="232"/>
      <c r="E147" s="232"/>
      <c r="F147" s="232"/>
      <c r="G147" s="16"/>
      <c r="H147" s="232"/>
      <c r="I147" s="232"/>
      <c r="J147" s="329"/>
      <c r="K147" s="18"/>
      <c r="L147" s="18"/>
      <c r="N147" s="12"/>
      <c r="O147" s="12"/>
      <c r="P147" s="12"/>
      <c r="Q147" s="12"/>
      <c r="R147" s="12"/>
      <c r="S147" s="12"/>
      <c r="T147" s="12"/>
      <c r="U147" s="12"/>
      <c r="V147" s="12"/>
      <c r="W147" s="12"/>
      <c r="X147" s="12"/>
      <c r="Y147" s="12"/>
      <c r="Z147" s="12"/>
      <c r="AA147" s="12"/>
      <c r="AB147" s="12"/>
      <c r="AC147" s="12"/>
      <c r="AD147" s="12"/>
      <c r="AE147" s="12"/>
      <c r="AF147" s="12"/>
      <c r="AG147" s="12"/>
      <c r="AH147" s="12"/>
      <c r="AI147" s="12"/>
      <c r="AJ147" s="12"/>
      <c r="AK147" s="12"/>
      <c r="AL147" s="12"/>
      <c r="AM147" s="12"/>
      <c r="AN147" s="12"/>
      <c r="AO147" s="12"/>
      <c r="AP147" s="12"/>
      <c r="AQ147" s="12"/>
      <c r="AR147" s="12"/>
      <c r="AS147" s="12"/>
      <c r="AT147" s="12"/>
      <c r="AU147" s="12"/>
      <c r="AV147" s="12"/>
      <c r="AW147" s="12"/>
      <c r="AX147" s="12"/>
      <c r="AY147" s="12"/>
      <c r="AZ147" s="12"/>
      <c r="BA147" s="12"/>
      <c r="BB147" s="12"/>
    </row>
    <row r="148" spans="1:54">
      <c r="A148" s="232"/>
      <c r="B148" s="232"/>
      <c r="C148" s="232"/>
      <c r="D148" s="232"/>
      <c r="E148" s="232"/>
      <c r="F148" s="232"/>
      <c r="G148" s="16"/>
      <c r="H148" s="232"/>
      <c r="I148" s="232"/>
      <c r="J148" s="329"/>
      <c r="K148" s="18"/>
      <c r="L148" s="18"/>
      <c r="N148" s="12"/>
      <c r="O148" s="12"/>
      <c r="P148" s="12"/>
      <c r="Q148" s="12"/>
      <c r="R148" s="12"/>
      <c r="S148" s="12"/>
      <c r="T148" s="12"/>
      <c r="U148" s="12"/>
      <c r="V148" s="12"/>
      <c r="W148" s="12"/>
      <c r="X148" s="12"/>
      <c r="Y148" s="12"/>
      <c r="Z148" s="12"/>
      <c r="AA148" s="12"/>
      <c r="AB148" s="12"/>
      <c r="AC148" s="12"/>
      <c r="AD148" s="12"/>
      <c r="AE148" s="12"/>
      <c r="AF148" s="12"/>
      <c r="AG148" s="12"/>
      <c r="AH148" s="12"/>
      <c r="AI148" s="12"/>
      <c r="AJ148" s="12"/>
      <c r="AK148" s="12"/>
      <c r="AL148" s="12"/>
      <c r="AM148" s="12"/>
      <c r="AN148" s="12"/>
      <c r="AO148" s="12"/>
      <c r="AP148" s="12"/>
      <c r="AQ148" s="12"/>
      <c r="AR148" s="12"/>
      <c r="AS148" s="12"/>
      <c r="AT148" s="12"/>
      <c r="AU148" s="12"/>
      <c r="AV148" s="12"/>
      <c r="AW148" s="12"/>
      <c r="AX148" s="12"/>
      <c r="AY148" s="12"/>
      <c r="AZ148" s="12"/>
      <c r="BA148" s="12"/>
      <c r="BB148" s="12"/>
    </row>
    <row r="149" spans="1:54">
      <c r="A149" s="232"/>
      <c r="B149" s="232"/>
      <c r="C149" s="232"/>
      <c r="D149" s="232"/>
      <c r="E149" s="232"/>
      <c r="F149" s="232"/>
      <c r="G149" s="16"/>
      <c r="H149" s="232"/>
      <c r="I149" s="232"/>
      <c r="J149" s="329"/>
      <c r="K149" s="18"/>
      <c r="L149" s="18"/>
      <c r="N149" s="12"/>
      <c r="O149" s="12"/>
      <c r="P149" s="12"/>
      <c r="Q149" s="12"/>
      <c r="R149" s="12"/>
      <c r="S149" s="12"/>
      <c r="T149" s="12"/>
      <c r="U149" s="12"/>
      <c r="V149" s="12"/>
      <c r="W149" s="12"/>
      <c r="X149" s="12"/>
      <c r="Y149" s="12"/>
      <c r="Z149" s="12"/>
      <c r="AA149" s="12"/>
      <c r="AB149" s="12"/>
      <c r="AC149" s="12"/>
      <c r="AD149" s="12"/>
      <c r="AE149" s="12"/>
      <c r="AF149" s="12"/>
      <c r="AG149" s="12"/>
      <c r="AH149" s="12"/>
      <c r="AI149" s="12"/>
      <c r="AJ149" s="12"/>
      <c r="AK149" s="12"/>
      <c r="AL149" s="12"/>
      <c r="AM149" s="12"/>
      <c r="AN149" s="12"/>
      <c r="AO149" s="12"/>
      <c r="AP149" s="12"/>
      <c r="AQ149" s="12"/>
      <c r="AR149" s="12"/>
      <c r="AS149" s="12"/>
      <c r="AT149" s="12"/>
      <c r="AU149" s="12"/>
      <c r="AV149" s="12"/>
      <c r="AW149" s="12"/>
      <c r="AX149" s="12"/>
      <c r="AY149" s="12"/>
      <c r="AZ149" s="12"/>
      <c r="BA149" s="12"/>
      <c r="BB149" s="12"/>
    </row>
    <row r="150" spans="1:54">
      <c r="A150" s="232"/>
      <c r="B150" s="232"/>
      <c r="C150" s="232"/>
      <c r="D150" s="232"/>
      <c r="E150" s="232"/>
      <c r="F150" s="232"/>
      <c r="G150" s="16"/>
      <c r="H150" s="232"/>
      <c r="I150" s="232"/>
      <c r="J150" s="329"/>
      <c r="K150" s="18"/>
      <c r="L150" s="18"/>
      <c r="N150" s="12"/>
      <c r="O150" s="12"/>
      <c r="P150" s="12"/>
      <c r="Q150" s="12"/>
      <c r="R150" s="12"/>
      <c r="S150" s="12"/>
      <c r="T150" s="12"/>
      <c r="U150" s="12"/>
      <c r="V150" s="12"/>
      <c r="W150" s="12"/>
      <c r="X150" s="12"/>
      <c r="Y150" s="12"/>
      <c r="Z150" s="12"/>
      <c r="AA150" s="12"/>
      <c r="AB150" s="12"/>
      <c r="AC150" s="12"/>
      <c r="AD150" s="12"/>
      <c r="AE150" s="12"/>
      <c r="AF150" s="12"/>
      <c r="AG150" s="12"/>
      <c r="AH150" s="12"/>
      <c r="AI150" s="12"/>
      <c r="AJ150" s="12"/>
      <c r="AK150" s="12"/>
      <c r="AL150" s="12"/>
      <c r="AM150" s="12"/>
      <c r="AN150" s="12"/>
      <c r="AO150" s="12"/>
      <c r="AP150" s="12"/>
      <c r="AQ150" s="12"/>
      <c r="AR150" s="12"/>
      <c r="AS150" s="12"/>
      <c r="AT150" s="12"/>
      <c r="AU150" s="12"/>
      <c r="AV150" s="12"/>
      <c r="AW150" s="12"/>
      <c r="AX150" s="12"/>
      <c r="AY150" s="12"/>
      <c r="AZ150" s="12"/>
      <c r="BA150" s="12"/>
      <c r="BB150" s="12"/>
    </row>
    <row r="151" spans="1:54">
      <c r="A151" s="232"/>
      <c r="B151" s="232"/>
      <c r="C151" s="232"/>
      <c r="D151" s="232"/>
      <c r="E151" s="232"/>
      <c r="F151" s="232"/>
      <c r="G151" s="16"/>
      <c r="H151" s="232"/>
      <c r="I151" s="232"/>
      <c r="J151" s="329"/>
      <c r="K151" s="18"/>
      <c r="L151" s="18"/>
      <c r="N151" s="12"/>
      <c r="O151" s="12"/>
      <c r="P151" s="12"/>
      <c r="Q151" s="12"/>
      <c r="R151" s="12"/>
      <c r="S151" s="12"/>
      <c r="T151" s="12"/>
      <c r="U151" s="12"/>
      <c r="V151" s="12"/>
      <c r="W151" s="12"/>
      <c r="X151" s="12"/>
      <c r="Y151" s="12"/>
      <c r="Z151" s="12"/>
      <c r="AA151" s="12"/>
      <c r="AB151" s="12"/>
      <c r="AC151" s="12"/>
      <c r="AD151" s="12"/>
      <c r="AE151" s="12"/>
      <c r="AF151" s="12"/>
      <c r="AG151" s="12"/>
      <c r="AH151" s="12"/>
      <c r="AI151" s="12"/>
      <c r="AJ151" s="12"/>
      <c r="AK151" s="12"/>
      <c r="AL151" s="12"/>
      <c r="AM151" s="12"/>
      <c r="AN151" s="12"/>
      <c r="AO151" s="12"/>
      <c r="AP151" s="12"/>
      <c r="AQ151" s="12"/>
      <c r="AR151" s="12"/>
      <c r="AS151" s="12"/>
      <c r="AT151" s="12"/>
      <c r="AU151" s="12"/>
      <c r="AV151" s="12"/>
      <c r="AW151" s="12"/>
      <c r="AX151" s="12"/>
      <c r="AY151" s="12"/>
      <c r="AZ151" s="12"/>
      <c r="BA151" s="12"/>
      <c r="BB151" s="12"/>
    </row>
    <row r="152" spans="1:54">
      <c r="A152" s="232"/>
      <c r="B152" s="232"/>
      <c r="C152" s="232"/>
      <c r="D152" s="232"/>
      <c r="E152" s="232"/>
      <c r="F152" s="232"/>
      <c r="G152" s="16"/>
      <c r="H152" s="232"/>
      <c r="I152" s="232"/>
      <c r="J152" s="329"/>
      <c r="K152" s="18"/>
      <c r="L152" s="18"/>
      <c r="N152" s="12"/>
      <c r="O152" s="12"/>
      <c r="P152" s="12"/>
      <c r="Q152" s="12"/>
      <c r="R152" s="12"/>
      <c r="S152" s="12"/>
      <c r="T152" s="12"/>
      <c r="U152" s="12"/>
      <c r="V152" s="12"/>
      <c r="W152" s="12"/>
      <c r="X152" s="12"/>
      <c r="Y152" s="12"/>
      <c r="Z152" s="12"/>
      <c r="AA152" s="12"/>
      <c r="AB152" s="12"/>
      <c r="AC152" s="12"/>
      <c r="AD152" s="12"/>
      <c r="AE152" s="12"/>
      <c r="AF152" s="12"/>
      <c r="AG152" s="12"/>
      <c r="AH152" s="12"/>
      <c r="AI152" s="12"/>
      <c r="AJ152" s="12"/>
      <c r="AK152" s="12"/>
      <c r="AL152" s="12"/>
      <c r="AM152" s="12"/>
      <c r="AN152" s="12"/>
      <c r="AO152" s="12"/>
      <c r="AP152" s="12"/>
      <c r="AQ152" s="12"/>
      <c r="AR152" s="12"/>
      <c r="AS152" s="12"/>
      <c r="AT152" s="12"/>
      <c r="AU152" s="12"/>
      <c r="AV152" s="12"/>
      <c r="AW152" s="12"/>
      <c r="AX152" s="12"/>
      <c r="AY152" s="12"/>
      <c r="AZ152" s="12"/>
      <c r="BA152" s="12"/>
      <c r="BB152" s="12"/>
    </row>
    <row r="153" spans="1:54">
      <c r="A153" s="232"/>
      <c r="B153" s="232"/>
      <c r="C153" s="232"/>
      <c r="D153" s="232"/>
      <c r="E153" s="232"/>
      <c r="F153" s="232"/>
      <c r="G153" s="16"/>
      <c r="H153" s="232"/>
      <c r="I153" s="232"/>
      <c r="J153" s="329"/>
      <c r="K153" s="18"/>
      <c r="L153" s="18"/>
      <c r="N153" s="12"/>
      <c r="O153" s="12"/>
      <c r="P153" s="12"/>
      <c r="Q153" s="12"/>
      <c r="R153" s="12"/>
      <c r="S153" s="12"/>
      <c r="T153" s="12"/>
      <c r="U153" s="12"/>
      <c r="V153" s="12"/>
      <c r="W153" s="12"/>
      <c r="X153" s="12"/>
      <c r="Y153" s="12"/>
      <c r="Z153" s="12"/>
      <c r="AA153" s="12"/>
      <c r="AB153" s="12"/>
      <c r="AC153" s="12"/>
      <c r="AD153" s="12"/>
      <c r="AE153" s="12"/>
      <c r="AF153" s="12"/>
      <c r="AG153" s="12"/>
      <c r="AH153" s="12"/>
      <c r="AI153" s="12"/>
      <c r="AJ153" s="12"/>
      <c r="AK153" s="12"/>
      <c r="AL153" s="12"/>
      <c r="AM153" s="12"/>
      <c r="AN153" s="12"/>
      <c r="AO153" s="12"/>
      <c r="AP153" s="12"/>
      <c r="AQ153" s="12"/>
      <c r="AR153" s="12"/>
      <c r="AS153" s="12"/>
      <c r="AT153" s="12"/>
      <c r="AU153" s="12"/>
      <c r="AV153" s="12"/>
      <c r="AW153" s="12"/>
      <c r="AX153" s="12"/>
      <c r="AY153" s="12"/>
      <c r="AZ153" s="12"/>
      <c r="BA153" s="12"/>
      <c r="BB153" s="12"/>
    </row>
    <row r="154" spans="1:54">
      <c r="A154" s="232"/>
      <c r="B154" s="232"/>
      <c r="C154" s="232"/>
      <c r="D154" s="232"/>
      <c r="E154" s="232"/>
      <c r="F154" s="232"/>
      <c r="G154" s="16"/>
      <c r="H154" s="232"/>
      <c r="I154" s="232"/>
      <c r="J154" s="329"/>
      <c r="K154" s="18"/>
      <c r="L154" s="18"/>
      <c r="N154" s="12"/>
      <c r="O154" s="12"/>
      <c r="P154" s="12"/>
      <c r="Q154" s="12"/>
      <c r="R154" s="12"/>
      <c r="S154" s="12"/>
      <c r="T154" s="12"/>
      <c r="U154" s="12"/>
      <c r="V154" s="12"/>
      <c r="W154" s="12"/>
      <c r="X154" s="12"/>
      <c r="Y154" s="12"/>
      <c r="Z154" s="12"/>
      <c r="AA154" s="12"/>
      <c r="AB154" s="12"/>
      <c r="AC154" s="12"/>
      <c r="AD154" s="12"/>
      <c r="AE154" s="12"/>
      <c r="AF154" s="12"/>
      <c r="AG154" s="12"/>
      <c r="AH154" s="12"/>
      <c r="AI154" s="12"/>
      <c r="AJ154" s="12"/>
      <c r="AK154" s="12"/>
      <c r="AL154" s="12"/>
      <c r="AM154" s="12"/>
      <c r="AN154" s="12"/>
      <c r="AO154" s="12"/>
      <c r="AP154" s="12"/>
      <c r="AQ154" s="12"/>
      <c r="AR154" s="12"/>
      <c r="AS154" s="12"/>
      <c r="AT154" s="12"/>
      <c r="AU154" s="12"/>
      <c r="AV154" s="12"/>
      <c r="AW154" s="12"/>
      <c r="AX154" s="12"/>
      <c r="AY154" s="12"/>
      <c r="AZ154" s="12"/>
      <c r="BA154" s="12"/>
      <c r="BB154" s="12"/>
    </row>
    <row r="155" spans="1:54">
      <c r="A155" s="232"/>
      <c r="B155" s="232"/>
      <c r="C155" s="232"/>
      <c r="D155" s="232"/>
      <c r="E155" s="232"/>
      <c r="F155" s="232"/>
      <c r="G155" s="16"/>
      <c r="H155" s="232"/>
      <c r="I155" s="232"/>
      <c r="J155" s="329"/>
      <c r="K155" s="18"/>
      <c r="L155" s="18"/>
      <c r="N155" s="12"/>
      <c r="O155" s="12"/>
      <c r="P155" s="12"/>
      <c r="Q155" s="12"/>
      <c r="R155" s="12"/>
      <c r="S155" s="12"/>
      <c r="T155" s="12"/>
      <c r="U155" s="12"/>
      <c r="V155" s="12"/>
      <c r="W155" s="12"/>
      <c r="X155" s="12"/>
      <c r="Y155" s="12"/>
      <c r="Z155" s="12"/>
      <c r="AA155" s="12"/>
      <c r="AB155" s="12"/>
      <c r="AC155" s="12"/>
      <c r="AD155" s="12"/>
      <c r="AE155" s="12"/>
      <c r="AF155" s="12"/>
      <c r="AG155" s="12"/>
      <c r="AH155" s="12"/>
      <c r="AI155" s="12"/>
      <c r="AJ155" s="12"/>
      <c r="AK155" s="12"/>
      <c r="AL155" s="12"/>
      <c r="AM155" s="12"/>
      <c r="AN155" s="12"/>
      <c r="AO155" s="12"/>
      <c r="AP155" s="12"/>
      <c r="AQ155" s="12"/>
      <c r="AR155" s="12"/>
      <c r="AS155" s="12"/>
      <c r="AT155" s="12"/>
      <c r="AU155" s="12"/>
      <c r="AV155" s="12"/>
      <c r="AW155" s="12"/>
      <c r="AX155" s="12"/>
      <c r="AY155" s="12"/>
      <c r="AZ155" s="12"/>
      <c r="BA155" s="12"/>
      <c r="BB155" s="12"/>
    </row>
    <row r="156" spans="1:54">
      <c r="A156" s="232"/>
      <c r="B156" s="232"/>
      <c r="C156" s="232"/>
      <c r="D156" s="232"/>
      <c r="E156" s="232"/>
      <c r="F156" s="232"/>
      <c r="G156" s="16"/>
      <c r="H156" s="232"/>
      <c r="I156" s="232"/>
      <c r="J156" s="329"/>
      <c r="K156" s="18"/>
      <c r="L156" s="18"/>
      <c r="N156" s="12"/>
      <c r="O156" s="12"/>
      <c r="P156" s="12"/>
      <c r="Q156" s="12"/>
      <c r="R156" s="12"/>
      <c r="S156" s="12"/>
      <c r="T156" s="12"/>
      <c r="U156" s="12"/>
      <c r="V156" s="12"/>
      <c r="W156" s="12"/>
      <c r="X156" s="12"/>
      <c r="Y156" s="12"/>
      <c r="Z156" s="12"/>
      <c r="AA156" s="12"/>
      <c r="AB156" s="12"/>
      <c r="AC156" s="12"/>
      <c r="AD156" s="12"/>
      <c r="AE156" s="12"/>
      <c r="AF156" s="12"/>
      <c r="AG156" s="12"/>
      <c r="AH156" s="12"/>
      <c r="AI156" s="12"/>
      <c r="AJ156" s="12"/>
      <c r="AK156" s="12"/>
      <c r="AL156" s="12"/>
      <c r="AM156" s="12"/>
      <c r="AN156" s="12"/>
      <c r="AO156" s="12"/>
      <c r="AP156" s="12"/>
      <c r="AQ156" s="12"/>
      <c r="AR156" s="12"/>
      <c r="AS156" s="12"/>
      <c r="AT156" s="12"/>
      <c r="AU156" s="12"/>
      <c r="AV156" s="12"/>
      <c r="AW156" s="12"/>
      <c r="AX156" s="12"/>
      <c r="AY156" s="12"/>
      <c r="AZ156" s="12"/>
      <c r="BA156" s="12"/>
      <c r="BB156" s="12"/>
    </row>
    <row r="157" spans="1:54">
      <c r="A157" s="232"/>
      <c r="B157" s="232"/>
      <c r="C157" s="232"/>
      <c r="D157" s="232"/>
      <c r="E157" s="232"/>
      <c r="F157" s="232"/>
      <c r="G157" s="16"/>
      <c r="H157" s="232"/>
      <c r="I157" s="232"/>
      <c r="J157" s="329"/>
      <c r="K157" s="18"/>
      <c r="L157" s="18"/>
      <c r="N157" s="12"/>
      <c r="O157" s="12"/>
      <c r="P157" s="12"/>
      <c r="Q157" s="12"/>
      <c r="R157" s="12"/>
      <c r="S157" s="12"/>
      <c r="T157" s="12"/>
      <c r="U157" s="12"/>
      <c r="V157" s="12"/>
      <c r="W157" s="12"/>
      <c r="X157" s="12"/>
      <c r="Y157" s="12"/>
      <c r="Z157" s="12"/>
      <c r="AA157" s="12"/>
      <c r="AB157" s="12"/>
      <c r="AC157" s="12"/>
      <c r="AD157" s="12"/>
      <c r="AE157" s="12"/>
      <c r="AF157" s="12"/>
      <c r="AG157" s="12"/>
      <c r="AH157" s="12"/>
      <c r="AI157" s="12"/>
      <c r="AJ157" s="12"/>
      <c r="AK157" s="12"/>
      <c r="AL157" s="12"/>
      <c r="AM157" s="12"/>
      <c r="AN157" s="12"/>
      <c r="AO157" s="12"/>
      <c r="AP157" s="12"/>
      <c r="AQ157" s="12"/>
      <c r="AR157" s="12"/>
      <c r="AS157" s="12"/>
      <c r="AT157" s="12"/>
      <c r="AU157" s="12"/>
      <c r="AV157" s="12"/>
      <c r="AW157" s="12"/>
      <c r="AX157" s="12"/>
      <c r="AY157" s="12"/>
      <c r="AZ157" s="12"/>
      <c r="BA157" s="12"/>
      <c r="BB157" s="12"/>
    </row>
    <row r="158" spans="1:54">
      <c r="A158" s="232"/>
      <c r="B158" s="232"/>
      <c r="C158" s="232"/>
      <c r="D158" s="232"/>
      <c r="E158" s="232"/>
      <c r="F158" s="232"/>
      <c r="G158" s="16"/>
      <c r="H158" s="232"/>
      <c r="I158" s="232"/>
      <c r="J158" s="329"/>
      <c r="K158" s="18"/>
      <c r="L158" s="18"/>
      <c r="N158" s="12"/>
      <c r="O158" s="12"/>
      <c r="P158" s="12"/>
      <c r="Q158" s="12"/>
      <c r="R158" s="12"/>
      <c r="S158" s="12"/>
      <c r="T158" s="12"/>
      <c r="U158" s="12"/>
      <c r="V158" s="12"/>
      <c r="W158" s="12"/>
      <c r="X158" s="12"/>
      <c r="Y158" s="12"/>
      <c r="Z158" s="12"/>
      <c r="AA158" s="12"/>
      <c r="AB158" s="12"/>
      <c r="AC158" s="12"/>
      <c r="AD158" s="12"/>
      <c r="AE158" s="12"/>
      <c r="AF158" s="12"/>
      <c r="AG158" s="12"/>
      <c r="AH158" s="12"/>
      <c r="AI158" s="12"/>
      <c r="AJ158" s="12"/>
      <c r="AK158" s="12"/>
      <c r="AL158" s="12"/>
      <c r="AM158" s="12"/>
      <c r="AN158" s="12"/>
      <c r="AO158" s="12"/>
      <c r="AP158" s="12"/>
      <c r="AQ158" s="12"/>
      <c r="AR158" s="12"/>
      <c r="AS158" s="12"/>
      <c r="AT158" s="12"/>
      <c r="AU158" s="12"/>
      <c r="AV158" s="12"/>
      <c r="AW158" s="12"/>
      <c r="AX158" s="12"/>
      <c r="AY158" s="12"/>
      <c r="AZ158" s="12"/>
      <c r="BA158" s="12"/>
      <c r="BB158" s="12"/>
    </row>
    <row r="159" spans="1:54">
      <c r="A159" s="232"/>
      <c r="B159" s="232"/>
      <c r="C159" s="232"/>
      <c r="D159" s="232"/>
      <c r="E159" s="232"/>
      <c r="F159" s="232"/>
      <c r="G159" s="16"/>
      <c r="H159" s="232"/>
      <c r="I159" s="232"/>
      <c r="J159" s="329"/>
      <c r="K159" s="18"/>
      <c r="L159" s="18"/>
      <c r="N159" s="12"/>
      <c r="O159" s="12"/>
      <c r="P159" s="12"/>
      <c r="Q159" s="12"/>
      <c r="R159" s="12"/>
      <c r="S159" s="12"/>
      <c r="T159" s="12"/>
      <c r="U159" s="12"/>
      <c r="V159" s="12"/>
      <c r="W159" s="12"/>
      <c r="X159" s="12"/>
      <c r="Y159" s="12"/>
      <c r="Z159" s="12"/>
      <c r="AA159" s="12"/>
      <c r="AB159" s="12"/>
      <c r="AC159" s="12"/>
      <c r="AD159" s="12"/>
      <c r="AE159" s="12"/>
      <c r="AF159" s="12"/>
      <c r="AG159" s="12"/>
      <c r="AH159" s="12"/>
      <c r="AI159" s="12"/>
      <c r="AJ159" s="12"/>
      <c r="AK159" s="12"/>
      <c r="AL159" s="12"/>
      <c r="AM159" s="12"/>
      <c r="AN159" s="12"/>
      <c r="AO159" s="12"/>
      <c r="AP159" s="12"/>
      <c r="AQ159" s="12"/>
      <c r="AR159" s="12"/>
      <c r="AS159" s="12"/>
      <c r="AT159" s="12"/>
      <c r="AU159" s="12"/>
      <c r="AV159" s="12"/>
      <c r="AW159" s="12"/>
      <c r="AX159" s="12"/>
      <c r="AY159" s="12"/>
      <c r="AZ159" s="12"/>
      <c r="BA159" s="12"/>
      <c r="BB159" s="12"/>
    </row>
    <row r="160" spans="1:54">
      <c r="A160" s="232"/>
      <c r="B160" s="232"/>
      <c r="C160" s="232"/>
      <c r="D160" s="232"/>
      <c r="E160" s="232"/>
      <c r="F160" s="232"/>
      <c r="G160" s="16"/>
      <c r="H160" s="232"/>
      <c r="I160" s="232"/>
      <c r="J160" s="329"/>
      <c r="K160" s="18"/>
      <c r="L160" s="18"/>
      <c r="N160" s="12"/>
      <c r="O160" s="12"/>
      <c r="P160" s="12"/>
      <c r="Q160" s="12"/>
      <c r="R160" s="12"/>
      <c r="S160" s="12"/>
      <c r="T160" s="12"/>
      <c r="U160" s="12"/>
      <c r="V160" s="12"/>
      <c r="W160" s="12"/>
      <c r="X160" s="12"/>
      <c r="Y160" s="12"/>
      <c r="Z160" s="12"/>
      <c r="AA160" s="12"/>
      <c r="AB160" s="12"/>
      <c r="AC160" s="12"/>
      <c r="AD160" s="12"/>
      <c r="AE160" s="12"/>
      <c r="AF160" s="12"/>
      <c r="AG160" s="12"/>
      <c r="AH160" s="12"/>
      <c r="AI160" s="12"/>
      <c r="AJ160" s="12"/>
      <c r="AK160" s="12"/>
      <c r="AL160" s="12"/>
      <c r="AM160" s="12"/>
      <c r="AN160" s="12"/>
      <c r="AO160" s="12"/>
      <c r="AP160" s="12"/>
      <c r="AQ160" s="12"/>
      <c r="AR160" s="12"/>
      <c r="AS160" s="12"/>
      <c r="AT160" s="12"/>
      <c r="AU160" s="12"/>
      <c r="AV160" s="12"/>
      <c r="AW160" s="12"/>
      <c r="AX160" s="12"/>
      <c r="AY160" s="12"/>
      <c r="AZ160" s="12"/>
      <c r="BA160" s="12"/>
      <c r="BB160" s="12"/>
    </row>
    <row r="161" spans="1:54">
      <c r="A161" s="232"/>
      <c r="B161" s="232"/>
      <c r="C161" s="232"/>
      <c r="D161" s="232"/>
      <c r="E161" s="232"/>
      <c r="F161" s="232"/>
      <c r="G161" s="16"/>
      <c r="H161" s="232"/>
      <c r="I161" s="232"/>
      <c r="J161" s="329"/>
      <c r="K161" s="18"/>
      <c r="L161" s="18"/>
      <c r="N161" s="12"/>
      <c r="O161" s="12"/>
      <c r="P161" s="12"/>
      <c r="Q161" s="12"/>
      <c r="R161" s="12"/>
      <c r="S161" s="12"/>
      <c r="T161" s="12"/>
      <c r="U161" s="12"/>
      <c r="V161" s="12"/>
      <c r="W161" s="12"/>
      <c r="X161" s="12"/>
      <c r="Y161" s="12"/>
      <c r="Z161" s="12"/>
      <c r="AA161" s="12"/>
      <c r="AB161" s="12"/>
      <c r="AC161" s="12"/>
      <c r="AD161" s="12"/>
      <c r="AE161" s="12"/>
      <c r="AF161" s="12"/>
      <c r="AG161" s="12"/>
      <c r="AH161" s="12"/>
      <c r="AI161" s="12"/>
      <c r="AJ161" s="12"/>
      <c r="AK161" s="12"/>
      <c r="AL161" s="12"/>
      <c r="AM161" s="12"/>
      <c r="AN161" s="12"/>
      <c r="AO161" s="12"/>
      <c r="AP161" s="12"/>
      <c r="AQ161" s="12"/>
      <c r="AR161" s="12"/>
      <c r="AS161" s="12"/>
      <c r="AT161" s="12"/>
      <c r="AU161" s="12"/>
      <c r="AV161" s="12"/>
      <c r="AW161" s="12"/>
      <c r="AX161" s="12"/>
      <c r="AY161" s="12"/>
      <c r="AZ161" s="12"/>
      <c r="BA161" s="12"/>
      <c r="BB161" s="12"/>
    </row>
    <row r="162" spans="1:54">
      <c r="A162" s="232"/>
      <c r="B162" s="232"/>
      <c r="C162" s="232"/>
      <c r="D162" s="232"/>
      <c r="E162" s="232"/>
      <c r="F162" s="232"/>
      <c r="G162" s="16"/>
      <c r="H162" s="232"/>
      <c r="I162" s="232"/>
      <c r="J162" s="329"/>
      <c r="K162" s="18"/>
      <c r="L162" s="18"/>
      <c r="N162" s="12"/>
      <c r="O162" s="12"/>
      <c r="P162" s="12"/>
      <c r="Q162" s="12"/>
      <c r="R162" s="12"/>
      <c r="S162" s="12"/>
      <c r="T162" s="12"/>
      <c r="U162" s="12"/>
      <c r="V162" s="12"/>
      <c r="W162" s="12"/>
      <c r="X162" s="12"/>
      <c r="Y162" s="12"/>
      <c r="Z162" s="12"/>
      <c r="AA162" s="12"/>
      <c r="AB162" s="12"/>
      <c r="AC162" s="12"/>
      <c r="AD162" s="12"/>
      <c r="AE162" s="12"/>
      <c r="AF162" s="12"/>
      <c r="AG162" s="12"/>
      <c r="AH162" s="12"/>
      <c r="AI162" s="12"/>
      <c r="AJ162" s="12"/>
      <c r="AK162" s="12"/>
      <c r="AL162" s="12"/>
      <c r="AM162" s="12"/>
      <c r="AN162" s="12"/>
      <c r="AO162" s="12"/>
      <c r="AP162" s="12"/>
      <c r="AQ162" s="12"/>
      <c r="AR162" s="12"/>
      <c r="AS162" s="12"/>
      <c r="AT162" s="12"/>
      <c r="AU162" s="12"/>
      <c r="AV162" s="12"/>
      <c r="AW162" s="12"/>
      <c r="AX162" s="12"/>
      <c r="AY162" s="12"/>
      <c r="AZ162" s="12"/>
      <c r="BA162" s="12"/>
      <c r="BB162" s="12"/>
    </row>
    <row r="163" spans="1:54">
      <c r="A163" s="232"/>
      <c r="B163" s="232"/>
      <c r="C163" s="232"/>
      <c r="D163" s="232"/>
      <c r="E163" s="232"/>
      <c r="F163" s="232"/>
      <c r="G163" s="16"/>
      <c r="H163" s="232"/>
      <c r="I163" s="232"/>
      <c r="J163" s="329"/>
      <c r="K163" s="18"/>
      <c r="L163" s="18"/>
      <c r="N163" s="12"/>
      <c r="O163" s="12"/>
      <c r="P163" s="12"/>
      <c r="Q163" s="12"/>
      <c r="R163" s="12"/>
      <c r="S163" s="12"/>
      <c r="T163" s="12"/>
      <c r="U163" s="12"/>
      <c r="V163" s="12"/>
      <c r="W163" s="12"/>
      <c r="X163" s="12"/>
      <c r="Y163" s="12"/>
      <c r="Z163" s="12"/>
      <c r="AA163" s="12"/>
      <c r="AB163" s="12"/>
      <c r="AC163" s="12"/>
      <c r="AD163" s="12"/>
      <c r="AE163" s="12"/>
      <c r="AF163" s="12"/>
      <c r="AG163" s="12"/>
      <c r="AH163" s="12"/>
      <c r="AI163" s="12"/>
      <c r="AJ163" s="12"/>
      <c r="AK163" s="12"/>
      <c r="AL163" s="12"/>
      <c r="AM163" s="12"/>
      <c r="AN163" s="12"/>
      <c r="AO163" s="12"/>
      <c r="AP163" s="12"/>
      <c r="AQ163" s="12"/>
      <c r="AR163" s="12"/>
      <c r="AS163" s="12"/>
      <c r="AT163" s="12"/>
      <c r="AU163" s="12"/>
      <c r="AV163" s="12"/>
      <c r="AW163" s="12"/>
      <c r="AX163" s="12"/>
      <c r="AY163" s="12"/>
      <c r="AZ163" s="12"/>
      <c r="BA163" s="12"/>
      <c r="BB163" s="12"/>
    </row>
    <row r="164" spans="1:54">
      <c r="A164" s="232"/>
      <c r="B164" s="232"/>
      <c r="C164" s="232"/>
      <c r="D164" s="232"/>
      <c r="E164" s="232"/>
      <c r="F164" s="232"/>
      <c r="G164" s="16"/>
      <c r="H164" s="232"/>
      <c r="I164" s="232"/>
      <c r="J164" s="329"/>
      <c r="K164" s="18"/>
      <c r="L164" s="18"/>
      <c r="N164" s="12"/>
      <c r="O164" s="12"/>
      <c r="P164" s="12"/>
      <c r="Q164" s="12"/>
      <c r="R164" s="12"/>
      <c r="S164" s="12"/>
      <c r="T164" s="12"/>
      <c r="U164" s="12"/>
      <c r="V164" s="12"/>
      <c r="W164" s="12"/>
      <c r="X164" s="12"/>
      <c r="Y164" s="12"/>
      <c r="Z164" s="12"/>
      <c r="AA164" s="12"/>
      <c r="AB164" s="12"/>
      <c r="AC164" s="12"/>
      <c r="AD164" s="12"/>
      <c r="AE164" s="12"/>
      <c r="AF164" s="12"/>
      <c r="AG164" s="12"/>
      <c r="AH164" s="12"/>
      <c r="AI164" s="12"/>
      <c r="AJ164" s="12"/>
      <c r="AK164" s="12"/>
      <c r="AL164" s="12"/>
      <c r="AM164" s="12"/>
      <c r="AN164" s="12"/>
      <c r="AO164" s="12"/>
      <c r="AP164" s="12"/>
      <c r="AQ164" s="12"/>
      <c r="AR164" s="12"/>
      <c r="AS164" s="12"/>
      <c r="AT164" s="12"/>
      <c r="AU164" s="12"/>
      <c r="AV164" s="12"/>
      <c r="AW164" s="12"/>
      <c r="AX164" s="12"/>
      <c r="AY164" s="12"/>
      <c r="AZ164" s="12"/>
      <c r="BA164" s="12"/>
      <c r="BB164" s="12"/>
    </row>
    <row r="165" spans="1:54">
      <c r="A165" s="232"/>
      <c r="B165" s="232"/>
      <c r="C165" s="232"/>
      <c r="D165" s="232"/>
      <c r="E165" s="232"/>
      <c r="F165" s="232"/>
      <c r="G165" s="16"/>
      <c r="H165" s="232"/>
      <c r="I165" s="232"/>
      <c r="J165" s="329"/>
      <c r="K165" s="18"/>
      <c r="L165" s="18"/>
      <c r="N165" s="12"/>
      <c r="O165" s="12"/>
      <c r="P165" s="12"/>
      <c r="Q165" s="12"/>
      <c r="R165" s="12"/>
      <c r="S165" s="12"/>
      <c r="T165" s="12"/>
      <c r="U165" s="12"/>
      <c r="V165" s="12"/>
      <c r="W165" s="12"/>
      <c r="X165" s="12"/>
      <c r="Y165" s="12"/>
      <c r="Z165" s="12"/>
      <c r="AA165" s="12"/>
      <c r="AB165" s="12"/>
      <c r="AC165" s="12"/>
      <c r="AD165" s="12"/>
      <c r="AE165" s="12"/>
      <c r="AF165" s="12"/>
      <c r="AG165" s="12"/>
      <c r="AH165" s="12"/>
      <c r="AI165" s="12"/>
      <c r="AJ165" s="12"/>
      <c r="AK165" s="12"/>
      <c r="AL165" s="12"/>
      <c r="AM165" s="12"/>
      <c r="AN165" s="12"/>
      <c r="AO165" s="12"/>
      <c r="AP165" s="12"/>
      <c r="AQ165" s="12"/>
      <c r="AR165" s="12"/>
      <c r="AS165" s="12"/>
      <c r="AT165" s="12"/>
      <c r="AU165" s="12"/>
      <c r="AV165" s="12"/>
      <c r="AW165" s="12"/>
      <c r="AX165" s="12"/>
      <c r="AY165" s="12"/>
      <c r="AZ165" s="12"/>
      <c r="BA165" s="12"/>
      <c r="BB165" s="12"/>
    </row>
    <row r="166" spans="1:54">
      <c r="A166" s="232"/>
      <c r="B166" s="232"/>
      <c r="C166" s="232"/>
      <c r="D166" s="232"/>
      <c r="E166" s="232"/>
      <c r="F166" s="232"/>
      <c r="G166" s="16"/>
      <c r="H166" s="232"/>
      <c r="I166" s="232"/>
      <c r="J166" s="329"/>
      <c r="K166" s="18"/>
      <c r="L166" s="18"/>
      <c r="N166" s="12"/>
      <c r="O166" s="12"/>
      <c r="P166" s="12"/>
      <c r="Q166" s="12"/>
      <c r="R166" s="12"/>
      <c r="S166" s="12"/>
      <c r="T166" s="12"/>
      <c r="U166" s="12"/>
      <c r="V166" s="12"/>
      <c r="W166" s="12"/>
      <c r="X166" s="12"/>
      <c r="Y166" s="12"/>
      <c r="Z166" s="12"/>
      <c r="AA166" s="12"/>
      <c r="AB166" s="12"/>
      <c r="AC166" s="12"/>
      <c r="AD166" s="12"/>
      <c r="AE166" s="12"/>
      <c r="AF166" s="12"/>
      <c r="AG166" s="12"/>
      <c r="AH166" s="12"/>
      <c r="AI166" s="12"/>
      <c r="AJ166" s="12"/>
      <c r="AK166" s="12"/>
      <c r="AL166" s="12"/>
      <c r="AM166" s="12"/>
      <c r="AN166" s="12"/>
      <c r="AO166" s="12"/>
      <c r="AP166" s="12"/>
      <c r="AQ166" s="12"/>
      <c r="AR166" s="12"/>
      <c r="AS166" s="12"/>
      <c r="AT166" s="12"/>
      <c r="AU166" s="12"/>
      <c r="AV166" s="12"/>
      <c r="AW166" s="12"/>
      <c r="AX166" s="12"/>
      <c r="AY166" s="12"/>
      <c r="AZ166" s="12"/>
      <c r="BA166" s="12"/>
      <c r="BB166" s="12"/>
    </row>
    <row r="167" spans="1:54">
      <c r="A167" s="232"/>
      <c r="B167" s="232"/>
      <c r="C167" s="232"/>
      <c r="D167" s="232"/>
      <c r="E167" s="232"/>
      <c r="F167" s="232"/>
      <c r="G167" s="16"/>
      <c r="H167" s="232"/>
      <c r="I167" s="232"/>
      <c r="J167" s="329"/>
      <c r="K167" s="18"/>
      <c r="L167" s="18"/>
      <c r="N167" s="12"/>
      <c r="O167" s="12"/>
      <c r="P167" s="12"/>
      <c r="Q167" s="12"/>
      <c r="R167" s="12"/>
      <c r="S167" s="12"/>
      <c r="T167" s="12"/>
      <c r="U167" s="12"/>
      <c r="V167" s="12"/>
      <c r="W167" s="12"/>
      <c r="X167" s="12"/>
      <c r="Y167" s="12"/>
      <c r="Z167" s="12"/>
      <c r="AA167" s="12"/>
      <c r="AB167" s="12"/>
      <c r="AC167" s="12"/>
      <c r="AD167" s="12"/>
      <c r="AE167" s="12"/>
      <c r="AF167" s="12"/>
      <c r="AG167" s="12"/>
      <c r="AH167" s="12"/>
      <c r="AI167" s="12"/>
      <c r="AJ167" s="12"/>
      <c r="AK167" s="12"/>
      <c r="AL167" s="12"/>
      <c r="AM167" s="12"/>
      <c r="AN167" s="12"/>
      <c r="AO167" s="12"/>
      <c r="AP167" s="12"/>
      <c r="AQ167" s="12"/>
      <c r="AR167" s="12"/>
      <c r="AS167" s="12"/>
      <c r="AT167" s="12"/>
      <c r="AU167" s="12"/>
      <c r="AV167" s="12"/>
      <c r="AW167" s="12"/>
      <c r="AX167" s="12"/>
      <c r="AY167" s="12"/>
      <c r="AZ167" s="12"/>
      <c r="BA167" s="12"/>
      <c r="BB167" s="12"/>
    </row>
    <row r="168" spans="1:54">
      <c r="A168" s="232"/>
      <c r="B168" s="232"/>
      <c r="C168" s="232"/>
      <c r="D168" s="232"/>
      <c r="E168" s="232"/>
      <c r="F168" s="232"/>
      <c r="G168" s="16"/>
      <c r="H168" s="232"/>
      <c r="I168" s="232"/>
      <c r="J168" s="329"/>
      <c r="K168" s="18"/>
      <c r="L168" s="18"/>
      <c r="N168" s="12"/>
      <c r="O168" s="12"/>
      <c r="P168" s="12"/>
      <c r="Q168" s="12"/>
      <c r="R168" s="12"/>
      <c r="S168" s="12"/>
      <c r="T168" s="12"/>
      <c r="U168" s="12"/>
      <c r="V168" s="12"/>
      <c r="W168" s="12"/>
      <c r="X168" s="12"/>
      <c r="Y168" s="12"/>
      <c r="Z168" s="12"/>
      <c r="AA168" s="12"/>
      <c r="AB168" s="12"/>
      <c r="AC168" s="12"/>
      <c r="AD168" s="12"/>
      <c r="AE168" s="12"/>
      <c r="AF168" s="12"/>
      <c r="AG168" s="12"/>
      <c r="AH168" s="12"/>
      <c r="AI168" s="12"/>
      <c r="AJ168" s="12"/>
      <c r="AK168" s="12"/>
      <c r="AL168" s="12"/>
      <c r="AM168" s="12"/>
      <c r="AN168" s="12"/>
      <c r="AO168" s="12"/>
      <c r="AP168" s="12"/>
      <c r="AQ168" s="12"/>
      <c r="AR168" s="12"/>
      <c r="AS168" s="12"/>
      <c r="AT168" s="12"/>
      <c r="AU168" s="12"/>
      <c r="AV168" s="12"/>
      <c r="AW168" s="12"/>
      <c r="AX168" s="12"/>
      <c r="AY168" s="12"/>
      <c r="AZ168" s="12"/>
      <c r="BA168" s="12"/>
      <c r="BB168" s="12"/>
    </row>
    <row r="169" spans="1:54">
      <c r="A169" s="232"/>
      <c r="B169" s="232"/>
      <c r="C169" s="232"/>
      <c r="D169" s="232"/>
      <c r="E169" s="232"/>
      <c r="F169" s="232"/>
      <c r="G169" s="16"/>
      <c r="H169" s="232"/>
      <c r="I169" s="232"/>
      <c r="J169" s="329"/>
      <c r="K169" s="18"/>
      <c r="L169" s="18"/>
      <c r="N169" s="12"/>
      <c r="O169" s="12"/>
      <c r="P169" s="12"/>
      <c r="Q169" s="12"/>
      <c r="R169" s="12"/>
      <c r="S169" s="12"/>
      <c r="T169" s="12"/>
      <c r="U169" s="12"/>
      <c r="V169" s="12"/>
      <c r="W169" s="12"/>
      <c r="X169" s="12"/>
      <c r="Y169" s="12"/>
      <c r="Z169" s="12"/>
      <c r="AA169" s="12"/>
      <c r="AB169" s="12"/>
      <c r="AC169" s="12"/>
      <c r="AD169" s="12"/>
      <c r="AE169" s="12"/>
      <c r="AF169" s="12"/>
      <c r="AG169" s="12"/>
      <c r="AH169" s="12"/>
      <c r="AI169" s="12"/>
      <c r="AJ169" s="12"/>
      <c r="AK169" s="12"/>
      <c r="AL169" s="12"/>
      <c r="AM169" s="12"/>
      <c r="AN169" s="12"/>
      <c r="AO169" s="12"/>
      <c r="AP169" s="12"/>
      <c r="AQ169" s="12"/>
      <c r="AR169" s="12"/>
      <c r="AS169" s="12"/>
      <c r="AT169" s="12"/>
      <c r="AU169" s="12"/>
      <c r="AV169" s="12"/>
      <c r="AW169" s="12"/>
      <c r="AX169" s="12"/>
      <c r="AY169" s="12"/>
      <c r="AZ169" s="12"/>
      <c r="BA169" s="12"/>
      <c r="BB169" s="12"/>
    </row>
    <row r="170" spans="1:54">
      <c r="A170" s="232"/>
      <c r="B170" s="232"/>
      <c r="C170" s="232"/>
      <c r="D170" s="232"/>
      <c r="E170" s="232"/>
      <c r="F170" s="232"/>
      <c r="G170" s="16"/>
      <c r="H170" s="232"/>
      <c r="I170" s="232"/>
      <c r="J170" s="329"/>
      <c r="K170" s="18"/>
      <c r="L170" s="18"/>
      <c r="N170" s="12"/>
      <c r="O170" s="12"/>
      <c r="P170" s="12"/>
      <c r="Q170" s="12"/>
      <c r="R170" s="12"/>
      <c r="S170" s="12"/>
      <c r="T170" s="12"/>
      <c r="U170" s="12"/>
      <c r="V170" s="12"/>
      <c r="W170" s="12"/>
      <c r="X170" s="12"/>
      <c r="Y170" s="12"/>
      <c r="Z170" s="12"/>
      <c r="AA170" s="12"/>
      <c r="AB170" s="12"/>
      <c r="AC170" s="12"/>
      <c r="AD170" s="12"/>
      <c r="AE170" s="12"/>
      <c r="AF170" s="12"/>
      <c r="AG170" s="12"/>
      <c r="AH170" s="12"/>
      <c r="AI170" s="12"/>
      <c r="AJ170" s="12"/>
      <c r="AK170" s="12"/>
      <c r="AL170" s="12"/>
      <c r="AM170" s="12"/>
      <c r="AN170" s="12"/>
      <c r="AO170" s="12"/>
      <c r="AP170" s="12"/>
      <c r="AQ170" s="12"/>
      <c r="AR170" s="12"/>
      <c r="AS170" s="12"/>
      <c r="AT170" s="12"/>
      <c r="AU170" s="12"/>
      <c r="AV170" s="12"/>
      <c r="AW170" s="12"/>
      <c r="AX170" s="12"/>
      <c r="AY170" s="12"/>
      <c r="AZ170" s="12"/>
      <c r="BA170" s="12"/>
      <c r="BB170" s="12"/>
    </row>
    <row r="171" spans="1:54">
      <c r="A171" s="232"/>
      <c r="B171" s="232"/>
      <c r="C171" s="232"/>
      <c r="D171" s="232"/>
      <c r="E171" s="232"/>
      <c r="F171" s="232"/>
      <c r="G171" s="16"/>
      <c r="H171" s="232"/>
      <c r="I171" s="232"/>
      <c r="J171" s="329"/>
      <c r="K171" s="18"/>
      <c r="L171" s="18"/>
      <c r="N171" s="12"/>
      <c r="O171" s="12"/>
      <c r="P171" s="12"/>
      <c r="Q171" s="12"/>
      <c r="R171" s="12"/>
      <c r="S171" s="12"/>
      <c r="T171" s="12"/>
      <c r="U171" s="12"/>
      <c r="V171" s="12"/>
      <c r="W171" s="12"/>
      <c r="X171" s="12"/>
      <c r="Y171" s="12"/>
      <c r="Z171" s="12"/>
      <c r="AA171" s="12"/>
      <c r="AB171" s="12"/>
      <c r="AC171" s="12"/>
      <c r="AD171" s="12"/>
      <c r="AE171" s="12"/>
      <c r="AF171" s="12"/>
      <c r="AG171" s="12"/>
      <c r="AH171" s="12"/>
      <c r="AI171" s="12"/>
      <c r="AJ171" s="12"/>
      <c r="AK171" s="12"/>
      <c r="AL171" s="12"/>
      <c r="AM171" s="12"/>
      <c r="AN171" s="12"/>
      <c r="AO171" s="12"/>
      <c r="AP171" s="12"/>
      <c r="AQ171" s="12"/>
      <c r="AR171" s="12"/>
      <c r="AS171" s="12"/>
      <c r="AT171" s="12"/>
      <c r="AU171" s="12"/>
      <c r="AV171" s="12"/>
      <c r="AW171" s="12"/>
      <c r="AX171" s="12"/>
      <c r="AY171" s="12"/>
      <c r="AZ171" s="12"/>
      <c r="BA171" s="12"/>
      <c r="BB171" s="12"/>
    </row>
    <row r="172" spans="1:54">
      <c r="A172" s="232"/>
      <c r="B172" s="232"/>
      <c r="C172" s="232"/>
      <c r="D172" s="232"/>
      <c r="E172" s="232"/>
      <c r="F172" s="232"/>
      <c r="G172" s="16"/>
      <c r="H172" s="232"/>
      <c r="I172" s="232"/>
      <c r="J172" s="329"/>
      <c r="K172" s="18"/>
      <c r="L172" s="18"/>
      <c r="N172" s="12"/>
      <c r="O172" s="12"/>
      <c r="P172" s="12"/>
      <c r="Q172" s="12"/>
      <c r="R172" s="12"/>
      <c r="S172" s="12"/>
      <c r="T172" s="12"/>
      <c r="U172" s="12"/>
      <c r="V172" s="12"/>
      <c r="W172" s="12"/>
      <c r="X172" s="12"/>
      <c r="Y172" s="12"/>
      <c r="Z172" s="12"/>
      <c r="AA172" s="12"/>
      <c r="AB172" s="12"/>
      <c r="AC172" s="12"/>
      <c r="AD172" s="12"/>
      <c r="AE172" s="12"/>
      <c r="AF172" s="12"/>
      <c r="AG172" s="12"/>
      <c r="AH172" s="12"/>
      <c r="AI172" s="12"/>
      <c r="AJ172" s="12"/>
      <c r="AK172" s="12"/>
      <c r="AL172" s="12"/>
      <c r="AM172" s="12"/>
      <c r="AN172" s="12"/>
      <c r="AO172" s="12"/>
      <c r="AP172" s="12"/>
      <c r="AQ172" s="12"/>
      <c r="AR172" s="12"/>
      <c r="AS172" s="12"/>
      <c r="AT172" s="12"/>
      <c r="AU172" s="12"/>
      <c r="AV172" s="12"/>
      <c r="AW172" s="12"/>
      <c r="AX172" s="12"/>
      <c r="AY172" s="12"/>
      <c r="AZ172" s="12"/>
      <c r="BA172" s="12"/>
      <c r="BB172" s="12"/>
    </row>
    <row r="173" spans="1:54">
      <c r="A173" s="232"/>
      <c r="B173" s="232"/>
      <c r="C173" s="232"/>
      <c r="D173" s="232"/>
      <c r="E173" s="232"/>
      <c r="F173" s="232"/>
      <c r="G173" s="16"/>
      <c r="H173" s="232"/>
      <c r="I173" s="232"/>
      <c r="J173" s="329"/>
      <c r="K173" s="18"/>
      <c r="L173" s="18"/>
      <c r="N173" s="12"/>
      <c r="O173" s="12"/>
      <c r="P173" s="12"/>
      <c r="Q173" s="12"/>
      <c r="R173" s="12"/>
      <c r="S173" s="12"/>
      <c r="T173" s="12"/>
      <c r="U173" s="12"/>
      <c r="V173" s="12"/>
      <c r="W173" s="12"/>
      <c r="X173" s="12"/>
      <c r="Y173" s="12"/>
      <c r="Z173" s="12"/>
      <c r="AA173" s="12"/>
      <c r="AB173" s="12"/>
      <c r="AC173" s="12"/>
      <c r="AD173" s="12"/>
      <c r="AE173" s="12"/>
      <c r="AF173" s="12"/>
      <c r="AG173" s="12"/>
      <c r="AH173" s="12"/>
      <c r="AI173" s="12"/>
      <c r="AJ173" s="12"/>
      <c r="AK173" s="12"/>
      <c r="AL173" s="12"/>
      <c r="AM173" s="12"/>
      <c r="AN173" s="12"/>
      <c r="AO173" s="12"/>
      <c r="AP173" s="12"/>
      <c r="AQ173" s="12"/>
      <c r="AR173" s="12"/>
      <c r="AS173" s="12"/>
      <c r="AT173" s="12"/>
      <c r="AU173" s="12"/>
      <c r="AV173" s="12"/>
      <c r="AW173" s="12"/>
      <c r="AX173" s="12"/>
      <c r="AY173" s="12"/>
      <c r="AZ173" s="12"/>
      <c r="BA173" s="12"/>
      <c r="BB173" s="12"/>
    </row>
    <row r="174" spans="1:54">
      <c r="A174" s="232"/>
      <c r="B174" s="232"/>
      <c r="C174" s="232"/>
      <c r="D174" s="232"/>
      <c r="E174" s="232"/>
      <c r="F174" s="232"/>
      <c r="G174" s="16"/>
      <c r="H174" s="232"/>
      <c r="I174" s="232"/>
      <c r="J174" s="329"/>
      <c r="K174" s="18"/>
      <c r="L174" s="18"/>
      <c r="N174" s="12"/>
      <c r="O174" s="12"/>
      <c r="P174" s="12"/>
      <c r="Q174" s="12"/>
      <c r="R174" s="12"/>
      <c r="S174" s="12"/>
      <c r="T174" s="12"/>
      <c r="U174" s="12"/>
      <c r="V174" s="12"/>
      <c r="W174" s="12"/>
      <c r="X174" s="12"/>
      <c r="Y174" s="12"/>
      <c r="Z174" s="12"/>
      <c r="AA174" s="12"/>
      <c r="AB174" s="12"/>
      <c r="AC174" s="12"/>
      <c r="AD174" s="12"/>
      <c r="AE174" s="12"/>
      <c r="AF174" s="12"/>
      <c r="AG174" s="12"/>
      <c r="AH174" s="12"/>
      <c r="AI174" s="12"/>
      <c r="AJ174" s="12"/>
      <c r="AK174" s="12"/>
      <c r="AL174" s="12"/>
      <c r="AM174" s="12"/>
      <c r="AN174" s="12"/>
      <c r="AO174" s="12"/>
      <c r="AP174" s="12"/>
      <c r="AQ174" s="12"/>
      <c r="AR174" s="12"/>
      <c r="AS174" s="12"/>
      <c r="AT174" s="12"/>
      <c r="AU174" s="12"/>
      <c r="AV174" s="12"/>
      <c r="AW174" s="12"/>
      <c r="AX174" s="12"/>
      <c r="AY174" s="12"/>
      <c r="AZ174" s="12"/>
      <c r="BA174" s="12"/>
      <c r="BB174" s="12"/>
    </row>
    <row r="175" spans="1:54">
      <c r="A175" s="232"/>
      <c r="B175" s="232"/>
      <c r="C175" s="232"/>
      <c r="D175" s="232"/>
      <c r="E175" s="232"/>
      <c r="F175" s="232"/>
      <c r="G175" s="16"/>
      <c r="H175" s="232"/>
      <c r="I175" s="232"/>
      <c r="J175" s="329"/>
      <c r="K175" s="18"/>
      <c r="L175" s="18"/>
      <c r="N175" s="12"/>
      <c r="O175" s="12"/>
      <c r="P175" s="12"/>
      <c r="Q175" s="12"/>
      <c r="R175" s="12"/>
      <c r="S175" s="12"/>
      <c r="T175" s="12"/>
      <c r="U175" s="12"/>
      <c r="V175" s="12"/>
      <c r="W175" s="12"/>
      <c r="X175" s="12"/>
      <c r="Y175" s="12"/>
      <c r="Z175" s="12"/>
      <c r="AA175" s="12"/>
      <c r="AB175" s="12"/>
      <c r="AC175" s="12"/>
      <c r="AD175" s="12"/>
      <c r="AE175" s="12"/>
      <c r="AF175" s="12"/>
      <c r="AG175" s="12"/>
      <c r="AH175" s="12"/>
      <c r="AI175" s="12"/>
      <c r="AJ175" s="12"/>
      <c r="AK175" s="12"/>
      <c r="AL175" s="12"/>
      <c r="AM175" s="12"/>
      <c r="AN175" s="12"/>
      <c r="AO175" s="12"/>
      <c r="AP175" s="12"/>
      <c r="AQ175" s="12"/>
      <c r="AR175" s="12"/>
      <c r="AS175" s="12"/>
      <c r="AT175" s="12"/>
      <c r="AU175" s="12"/>
      <c r="AV175" s="12"/>
      <c r="AW175" s="12"/>
      <c r="AX175" s="12"/>
      <c r="AY175" s="12"/>
      <c r="AZ175" s="12"/>
      <c r="BA175" s="12"/>
      <c r="BB175" s="12"/>
    </row>
    <row r="176" spans="1:54">
      <c r="A176" s="232"/>
      <c r="B176" s="232"/>
      <c r="C176" s="232"/>
      <c r="D176" s="232"/>
      <c r="E176" s="232"/>
      <c r="F176" s="232"/>
      <c r="G176" s="16"/>
      <c r="H176" s="232"/>
      <c r="I176" s="232"/>
      <c r="J176" s="329"/>
      <c r="K176" s="18"/>
      <c r="L176" s="18"/>
      <c r="N176" s="12"/>
      <c r="O176" s="12"/>
      <c r="P176" s="12"/>
      <c r="Q176" s="12"/>
      <c r="R176" s="12"/>
      <c r="S176" s="12"/>
      <c r="T176" s="12"/>
      <c r="U176" s="12"/>
      <c r="V176" s="12"/>
      <c r="W176" s="12"/>
      <c r="X176" s="12"/>
      <c r="Y176" s="12"/>
      <c r="Z176" s="12"/>
      <c r="AA176" s="12"/>
      <c r="AB176" s="12"/>
      <c r="AC176" s="12"/>
      <c r="AD176" s="12"/>
      <c r="AE176" s="12"/>
      <c r="AF176" s="12"/>
      <c r="AG176" s="12"/>
      <c r="AH176" s="12"/>
      <c r="AI176" s="12"/>
      <c r="AJ176" s="12"/>
      <c r="AK176" s="12"/>
      <c r="AL176" s="12"/>
      <c r="AM176" s="12"/>
      <c r="AN176" s="12"/>
      <c r="AO176" s="12"/>
      <c r="AP176" s="12"/>
      <c r="AQ176" s="12"/>
      <c r="AR176" s="12"/>
      <c r="AS176" s="12"/>
      <c r="AT176" s="12"/>
      <c r="AU176" s="12"/>
      <c r="AV176" s="12"/>
      <c r="AW176" s="12"/>
      <c r="AX176" s="12"/>
      <c r="AY176" s="12"/>
      <c r="AZ176" s="12"/>
      <c r="BA176" s="12"/>
      <c r="BB176" s="12"/>
    </row>
    <row r="177" spans="1:54">
      <c r="A177" s="232"/>
      <c r="B177" s="232"/>
      <c r="C177" s="232"/>
      <c r="D177" s="232"/>
      <c r="E177" s="232"/>
      <c r="F177" s="232"/>
      <c r="G177" s="16"/>
      <c r="H177" s="232"/>
      <c r="I177" s="232"/>
      <c r="J177" s="329"/>
      <c r="K177" s="18"/>
      <c r="L177" s="18"/>
      <c r="N177" s="12"/>
      <c r="O177" s="12"/>
      <c r="P177" s="12"/>
      <c r="Q177" s="12"/>
      <c r="R177" s="12"/>
      <c r="S177" s="12"/>
      <c r="T177" s="12"/>
      <c r="U177" s="12"/>
      <c r="V177" s="12"/>
      <c r="W177" s="12"/>
      <c r="X177" s="12"/>
      <c r="Y177" s="12"/>
      <c r="Z177" s="12"/>
      <c r="AA177" s="12"/>
      <c r="AB177" s="12"/>
      <c r="AC177" s="12"/>
      <c r="AD177" s="12"/>
      <c r="AE177" s="12"/>
      <c r="AF177" s="12"/>
      <c r="AG177" s="12"/>
      <c r="AH177" s="12"/>
      <c r="AI177" s="12"/>
      <c r="AJ177" s="12"/>
      <c r="AK177" s="12"/>
      <c r="AL177" s="12"/>
      <c r="AM177" s="12"/>
      <c r="AN177" s="12"/>
      <c r="AO177" s="12"/>
      <c r="AP177" s="12"/>
      <c r="AQ177" s="12"/>
      <c r="AR177" s="12"/>
      <c r="AS177" s="12"/>
      <c r="AT177" s="12"/>
      <c r="AU177" s="12"/>
      <c r="AV177" s="12"/>
      <c r="AW177" s="12"/>
      <c r="AX177" s="12"/>
      <c r="AY177" s="12"/>
      <c r="AZ177" s="12"/>
      <c r="BA177" s="12"/>
      <c r="BB177" s="12"/>
    </row>
    <row r="178" spans="1:54">
      <c r="A178" s="232"/>
      <c r="B178" s="232"/>
      <c r="C178" s="232"/>
      <c r="D178" s="232"/>
      <c r="E178" s="232"/>
      <c r="F178" s="232"/>
      <c r="G178" s="16"/>
      <c r="H178" s="232"/>
      <c r="I178" s="232"/>
      <c r="J178" s="329"/>
      <c r="K178" s="18"/>
      <c r="L178" s="18"/>
      <c r="N178" s="12"/>
      <c r="O178" s="12"/>
      <c r="P178" s="12"/>
      <c r="Q178" s="12"/>
      <c r="R178" s="12"/>
      <c r="S178" s="12"/>
      <c r="T178" s="12"/>
      <c r="U178" s="12"/>
      <c r="V178" s="12"/>
      <c r="W178" s="12"/>
      <c r="X178" s="12"/>
      <c r="Y178" s="12"/>
      <c r="Z178" s="12"/>
      <c r="AA178" s="12"/>
      <c r="AB178" s="12"/>
      <c r="AC178" s="12"/>
      <c r="AD178" s="12"/>
      <c r="AE178" s="12"/>
      <c r="AF178" s="12"/>
      <c r="AG178" s="12"/>
      <c r="AH178" s="12"/>
      <c r="AI178" s="12"/>
      <c r="AJ178" s="12"/>
      <c r="AK178" s="12"/>
      <c r="AL178" s="12"/>
      <c r="AM178" s="12"/>
      <c r="AN178" s="12"/>
      <c r="AO178" s="12"/>
      <c r="AP178" s="12"/>
      <c r="AQ178" s="12"/>
      <c r="AR178" s="12"/>
      <c r="AS178" s="12"/>
      <c r="AT178" s="12"/>
      <c r="AU178" s="12"/>
      <c r="AV178" s="12"/>
      <c r="AW178" s="12"/>
      <c r="AX178" s="12"/>
      <c r="AY178" s="12"/>
      <c r="AZ178" s="12"/>
      <c r="BA178" s="12"/>
      <c r="BB178" s="12"/>
    </row>
    <row r="179" spans="1:54">
      <c r="A179" s="232"/>
      <c r="B179" s="232"/>
      <c r="C179" s="232"/>
      <c r="D179" s="232"/>
      <c r="E179" s="232"/>
      <c r="F179" s="232"/>
      <c r="G179" s="16"/>
      <c r="H179" s="232"/>
      <c r="I179" s="232"/>
      <c r="J179" s="329"/>
      <c r="K179" s="18"/>
      <c r="L179" s="18"/>
      <c r="N179" s="12"/>
      <c r="O179" s="12"/>
      <c r="P179" s="12"/>
      <c r="Q179" s="12"/>
      <c r="R179" s="12"/>
      <c r="S179" s="12"/>
      <c r="T179" s="12"/>
      <c r="U179" s="12"/>
      <c r="V179" s="12"/>
      <c r="W179" s="12"/>
      <c r="X179" s="12"/>
      <c r="Y179" s="12"/>
      <c r="Z179" s="12"/>
      <c r="AA179" s="12"/>
      <c r="AB179" s="12"/>
      <c r="AC179" s="12"/>
      <c r="AD179" s="12"/>
      <c r="AE179" s="12"/>
      <c r="AF179" s="12"/>
      <c r="AG179" s="12"/>
      <c r="AH179" s="12"/>
      <c r="AI179" s="12"/>
      <c r="AJ179" s="12"/>
      <c r="AK179" s="12"/>
      <c r="AL179" s="12"/>
      <c r="AM179" s="12"/>
      <c r="AN179" s="12"/>
      <c r="AO179" s="12"/>
      <c r="AP179" s="12"/>
      <c r="AQ179" s="12"/>
      <c r="AR179" s="12"/>
      <c r="AS179" s="12"/>
      <c r="AT179" s="12"/>
      <c r="AU179" s="12"/>
      <c r="AV179" s="12"/>
      <c r="AW179" s="12"/>
      <c r="AX179" s="12"/>
      <c r="AY179" s="12"/>
      <c r="AZ179" s="12"/>
      <c r="BA179" s="12"/>
      <c r="BB179" s="12"/>
    </row>
    <row r="180" spans="1:54">
      <c r="A180" s="232"/>
      <c r="B180" s="232"/>
      <c r="C180" s="232"/>
      <c r="D180" s="232"/>
      <c r="E180" s="232"/>
      <c r="F180" s="232"/>
      <c r="G180" s="16"/>
      <c r="H180" s="232"/>
      <c r="I180" s="232"/>
      <c r="J180" s="329"/>
      <c r="K180" s="18"/>
      <c r="L180" s="18"/>
      <c r="N180" s="12"/>
      <c r="O180" s="12"/>
      <c r="P180" s="12"/>
      <c r="Q180" s="12"/>
      <c r="R180" s="12"/>
      <c r="S180" s="12"/>
      <c r="T180" s="12"/>
      <c r="U180" s="12"/>
      <c r="V180" s="12"/>
      <c r="W180" s="12"/>
      <c r="X180" s="12"/>
      <c r="Y180" s="12"/>
      <c r="Z180" s="12"/>
      <c r="AA180" s="12"/>
      <c r="AB180" s="12"/>
      <c r="AC180" s="12"/>
      <c r="AD180" s="12"/>
      <c r="AE180" s="12"/>
      <c r="AF180" s="12"/>
      <c r="AG180" s="12"/>
      <c r="AH180" s="12"/>
      <c r="AI180" s="12"/>
      <c r="AJ180" s="12"/>
      <c r="AK180" s="12"/>
      <c r="AL180" s="12"/>
      <c r="AM180" s="12"/>
      <c r="AN180" s="12"/>
      <c r="AO180" s="12"/>
      <c r="AP180" s="12"/>
      <c r="AQ180" s="12"/>
      <c r="AR180" s="12"/>
      <c r="AS180" s="12"/>
      <c r="AT180" s="12"/>
      <c r="AU180" s="12"/>
      <c r="AV180" s="12"/>
      <c r="AW180" s="12"/>
      <c r="AX180" s="12"/>
      <c r="AY180" s="12"/>
      <c r="AZ180" s="12"/>
      <c r="BA180" s="12"/>
      <c r="BB180" s="12"/>
    </row>
    <row r="181" spans="1:54">
      <c r="A181" s="232"/>
      <c r="B181" s="232"/>
      <c r="C181" s="232"/>
      <c r="D181" s="232"/>
      <c r="E181" s="232"/>
      <c r="F181" s="232"/>
      <c r="G181" s="16"/>
      <c r="H181" s="232"/>
      <c r="I181" s="232"/>
      <c r="J181" s="329"/>
      <c r="K181" s="18"/>
      <c r="L181" s="18"/>
      <c r="N181" s="12"/>
      <c r="O181" s="12"/>
      <c r="P181" s="12"/>
      <c r="Q181" s="12"/>
      <c r="R181" s="12"/>
      <c r="S181" s="12"/>
      <c r="T181" s="12"/>
      <c r="U181" s="12"/>
      <c r="V181" s="12"/>
      <c r="W181" s="12"/>
      <c r="X181" s="12"/>
      <c r="Y181" s="12"/>
      <c r="Z181" s="12"/>
      <c r="AA181" s="12"/>
      <c r="AB181" s="12"/>
      <c r="AC181" s="12"/>
      <c r="AD181" s="12"/>
      <c r="AE181" s="12"/>
      <c r="AF181" s="12"/>
      <c r="AG181" s="12"/>
      <c r="AH181" s="12"/>
      <c r="AI181" s="12"/>
      <c r="AJ181" s="12"/>
      <c r="AK181" s="12"/>
      <c r="AL181" s="12"/>
      <c r="AM181" s="12"/>
      <c r="AN181" s="12"/>
      <c r="AO181" s="12"/>
      <c r="AP181" s="12"/>
      <c r="AQ181" s="12"/>
      <c r="AR181" s="12"/>
      <c r="AS181" s="12"/>
      <c r="AT181" s="12"/>
      <c r="AU181" s="12"/>
      <c r="AV181" s="12"/>
      <c r="AW181" s="12"/>
      <c r="AX181" s="12"/>
      <c r="AY181" s="12"/>
      <c r="AZ181" s="12"/>
      <c r="BA181" s="12"/>
      <c r="BB181" s="12"/>
    </row>
    <row r="182" spans="1:54">
      <c r="A182" s="232"/>
      <c r="B182" s="232"/>
      <c r="C182" s="232"/>
      <c r="D182" s="232"/>
      <c r="E182" s="232"/>
      <c r="F182" s="232"/>
      <c r="G182" s="16"/>
      <c r="H182" s="232"/>
      <c r="I182" s="232"/>
      <c r="J182" s="329"/>
      <c r="K182" s="18"/>
      <c r="L182" s="18"/>
      <c r="N182" s="12"/>
      <c r="O182" s="12"/>
      <c r="P182" s="12"/>
      <c r="Q182" s="12"/>
      <c r="R182" s="12"/>
      <c r="S182" s="12"/>
      <c r="T182" s="12"/>
      <c r="U182" s="12"/>
      <c r="V182" s="12"/>
      <c r="W182" s="12"/>
      <c r="X182" s="12"/>
      <c r="Y182" s="12"/>
      <c r="Z182" s="12"/>
      <c r="AA182" s="12"/>
      <c r="AB182" s="12"/>
      <c r="AC182" s="12"/>
      <c r="AD182" s="12"/>
      <c r="AE182" s="12"/>
      <c r="AF182" s="12"/>
      <c r="AG182" s="12"/>
      <c r="AH182" s="12"/>
      <c r="AI182" s="12"/>
      <c r="AJ182" s="12"/>
      <c r="AK182" s="12"/>
      <c r="AL182" s="12"/>
      <c r="AM182" s="12"/>
      <c r="AN182" s="12"/>
      <c r="AO182" s="12"/>
      <c r="AP182" s="12"/>
      <c r="AQ182" s="12"/>
      <c r="AR182" s="12"/>
      <c r="AS182" s="12"/>
      <c r="AT182" s="12"/>
      <c r="AU182" s="12"/>
      <c r="AV182" s="12"/>
      <c r="AW182" s="12"/>
      <c r="AX182" s="12"/>
      <c r="AY182" s="12"/>
      <c r="AZ182" s="12"/>
      <c r="BA182" s="12"/>
      <c r="BB182" s="12"/>
    </row>
    <row r="183" spans="1:54">
      <c r="A183" s="232"/>
      <c r="B183" s="232"/>
      <c r="C183" s="232"/>
      <c r="D183" s="232"/>
      <c r="E183" s="232"/>
      <c r="F183" s="232"/>
      <c r="G183" s="16"/>
      <c r="H183" s="232"/>
      <c r="I183" s="232"/>
      <c r="J183" s="329"/>
      <c r="K183" s="18"/>
      <c r="L183" s="18"/>
      <c r="N183" s="12"/>
      <c r="O183" s="12"/>
      <c r="P183" s="12"/>
      <c r="Q183" s="12"/>
      <c r="R183" s="12"/>
      <c r="S183" s="12"/>
      <c r="T183" s="12"/>
      <c r="U183" s="12"/>
      <c r="V183" s="12"/>
      <c r="W183" s="12"/>
      <c r="X183" s="12"/>
      <c r="Y183" s="12"/>
      <c r="Z183" s="12"/>
      <c r="AA183" s="12"/>
      <c r="AB183" s="12"/>
      <c r="AC183" s="12"/>
      <c r="AD183" s="12"/>
      <c r="AE183" s="12"/>
      <c r="AF183" s="12"/>
      <c r="AG183" s="12"/>
      <c r="AH183" s="12"/>
      <c r="AI183" s="12"/>
      <c r="AJ183" s="12"/>
      <c r="AK183" s="12"/>
      <c r="AL183" s="12"/>
      <c r="AM183" s="12"/>
      <c r="AN183" s="12"/>
      <c r="AO183" s="12"/>
      <c r="AP183" s="12"/>
      <c r="AQ183" s="12"/>
      <c r="AR183" s="12"/>
      <c r="AS183" s="12"/>
      <c r="AT183" s="12"/>
      <c r="AU183" s="12"/>
      <c r="AV183" s="12"/>
      <c r="AW183" s="12"/>
      <c r="AX183" s="12"/>
      <c r="AY183" s="12"/>
      <c r="AZ183" s="12"/>
      <c r="BA183" s="12"/>
      <c r="BB183" s="12"/>
    </row>
    <row r="184" spans="1:54">
      <c r="A184" s="232"/>
      <c r="B184" s="232"/>
      <c r="C184" s="232"/>
      <c r="D184" s="232"/>
      <c r="E184" s="232"/>
      <c r="F184" s="232"/>
      <c r="G184" s="16"/>
      <c r="H184" s="232"/>
      <c r="I184" s="232"/>
      <c r="J184" s="329"/>
      <c r="K184" s="18"/>
      <c r="L184" s="18"/>
      <c r="N184" s="12"/>
      <c r="O184" s="12"/>
      <c r="P184" s="12"/>
      <c r="Q184" s="12"/>
      <c r="R184" s="12"/>
      <c r="S184" s="12"/>
      <c r="T184" s="12"/>
      <c r="U184" s="12"/>
      <c r="V184" s="12"/>
      <c r="W184" s="12"/>
      <c r="X184" s="12"/>
      <c r="Y184" s="12"/>
      <c r="Z184" s="12"/>
      <c r="AA184" s="12"/>
      <c r="AB184" s="12"/>
      <c r="AC184" s="12"/>
      <c r="AD184" s="12"/>
      <c r="AE184" s="12"/>
      <c r="AF184" s="12"/>
      <c r="AG184" s="12"/>
      <c r="AH184" s="12"/>
      <c r="AI184" s="12"/>
      <c r="AJ184" s="12"/>
      <c r="AK184" s="12"/>
      <c r="AL184" s="12"/>
      <c r="AM184" s="12"/>
      <c r="AN184" s="12"/>
      <c r="AO184" s="12"/>
      <c r="AP184" s="12"/>
      <c r="AQ184" s="12"/>
      <c r="AR184" s="12"/>
      <c r="AS184" s="12"/>
      <c r="AT184" s="12"/>
      <c r="AU184" s="12"/>
      <c r="AV184" s="12"/>
      <c r="AW184" s="12"/>
      <c r="AX184" s="12"/>
      <c r="AY184" s="12"/>
      <c r="AZ184" s="12"/>
      <c r="BA184" s="12"/>
      <c r="BB184" s="12"/>
    </row>
    <row r="185" spans="1:54">
      <c r="A185" s="232"/>
      <c r="B185" s="232"/>
      <c r="C185" s="232"/>
      <c r="D185" s="232"/>
      <c r="E185" s="232"/>
      <c r="F185" s="232"/>
      <c r="G185" s="16"/>
      <c r="H185" s="232"/>
      <c r="I185" s="232"/>
      <c r="J185" s="329"/>
      <c r="K185" s="18"/>
      <c r="L185" s="18"/>
      <c r="N185" s="12"/>
      <c r="O185" s="12"/>
      <c r="P185" s="12"/>
      <c r="Q185" s="12"/>
      <c r="R185" s="12"/>
      <c r="S185" s="12"/>
      <c r="T185" s="12"/>
      <c r="U185" s="12"/>
      <c r="V185" s="12"/>
      <c r="W185" s="12"/>
      <c r="X185" s="12"/>
      <c r="Y185" s="12"/>
      <c r="Z185" s="12"/>
      <c r="AA185" s="12"/>
      <c r="AB185" s="12"/>
      <c r="AC185" s="12"/>
      <c r="AD185" s="12"/>
      <c r="AE185" s="12"/>
      <c r="AF185" s="12"/>
      <c r="AG185" s="12"/>
      <c r="AH185" s="12"/>
      <c r="AI185" s="12"/>
      <c r="AJ185" s="12"/>
      <c r="AK185" s="12"/>
      <c r="AL185" s="12"/>
      <c r="AM185" s="12"/>
      <c r="AN185" s="12"/>
      <c r="AO185" s="12"/>
      <c r="AP185" s="12"/>
      <c r="AQ185" s="12"/>
      <c r="AR185" s="12"/>
      <c r="AS185" s="12"/>
      <c r="AT185" s="12"/>
      <c r="AU185" s="12"/>
      <c r="AV185" s="12"/>
      <c r="AW185" s="12"/>
      <c r="AX185" s="12"/>
      <c r="AY185" s="12"/>
      <c r="AZ185" s="12"/>
      <c r="BA185" s="12"/>
      <c r="BB185" s="12"/>
    </row>
    <row r="186" spans="1:54">
      <c r="A186" s="232"/>
      <c r="B186" s="232"/>
      <c r="C186" s="232"/>
      <c r="D186" s="232"/>
      <c r="E186" s="232"/>
      <c r="F186" s="232"/>
      <c r="G186" s="16"/>
      <c r="H186" s="232"/>
      <c r="I186" s="232"/>
      <c r="J186" s="329"/>
      <c r="K186" s="18"/>
      <c r="L186" s="18"/>
      <c r="N186" s="12"/>
      <c r="O186" s="12"/>
      <c r="P186" s="12"/>
      <c r="Q186" s="12"/>
      <c r="R186" s="12"/>
      <c r="S186" s="12"/>
      <c r="T186" s="12"/>
      <c r="U186" s="12"/>
      <c r="V186" s="12"/>
      <c r="W186" s="12"/>
      <c r="X186" s="12"/>
      <c r="Y186" s="12"/>
      <c r="Z186" s="12"/>
      <c r="AA186" s="12"/>
      <c r="AB186" s="12"/>
      <c r="AC186" s="12"/>
      <c r="AD186" s="12"/>
      <c r="AE186" s="12"/>
      <c r="AF186" s="12"/>
      <c r="AG186" s="12"/>
      <c r="AH186" s="12"/>
      <c r="AI186" s="12"/>
      <c r="AJ186" s="12"/>
      <c r="AK186" s="12"/>
      <c r="AL186" s="12"/>
      <c r="AM186" s="12"/>
      <c r="AN186" s="12"/>
      <c r="AO186" s="12"/>
      <c r="AP186" s="12"/>
      <c r="AQ186" s="12"/>
      <c r="AR186" s="12"/>
      <c r="AS186" s="12"/>
      <c r="AT186" s="12"/>
      <c r="AU186" s="12"/>
      <c r="AV186" s="12"/>
      <c r="AW186" s="12"/>
      <c r="AX186" s="12"/>
      <c r="AY186" s="12"/>
      <c r="AZ186" s="12"/>
      <c r="BA186" s="12"/>
      <c r="BB186" s="12"/>
    </row>
    <row r="187" spans="1:54">
      <c r="A187" s="232"/>
      <c r="B187" s="232"/>
      <c r="C187" s="232"/>
      <c r="D187" s="232"/>
      <c r="E187" s="232"/>
      <c r="F187" s="232"/>
      <c r="G187" s="16"/>
      <c r="H187" s="232"/>
      <c r="I187" s="232"/>
      <c r="J187" s="329"/>
      <c r="K187" s="18"/>
      <c r="L187" s="18"/>
      <c r="N187" s="12"/>
      <c r="O187" s="12"/>
      <c r="P187" s="12"/>
      <c r="Q187" s="12"/>
      <c r="R187" s="12"/>
      <c r="S187" s="12"/>
      <c r="T187" s="12"/>
      <c r="U187" s="12"/>
      <c r="V187" s="12"/>
      <c r="W187" s="12"/>
      <c r="X187" s="12"/>
      <c r="Y187" s="12"/>
      <c r="Z187" s="12"/>
      <c r="AA187" s="12"/>
      <c r="AB187" s="12"/>
      <c r="AC187" s="12"/>
      <c r="AD187" s="12"/>
      <c r="AE187" s="12"/>
      <c r="AF187" s="12"/>
      <c r="AG187" s="12"/>
      <c r="AH187" s="12"/>
      <c r="AI187" s="12"/>
      <c r="AJ187" s="12"/>
      <c r="AK187" s="12"/>
      <c r="AL187" s="12"/>
      <c r="AM187" s="12"/>
      <c r="AN187" s="12"/>
      <c r="AO187" s="12"/>
      <c r="AP187" s="12"/>
      <c r="AQ187" s="12"/>
      <c r="AR187" s="12"/>
      <c r="AS187" s="12"/>
      <c r="AT187" s="12"/>
      <c r="AU187" s="12"/>
      <c r="AV187" s="12"/>
      <c r="AW187" s="12"/>
      <c r="AX187" s="12"/>
      <c r="AY187" s="12"/>
      <c r="AZ187" s="12"/>
      <c r="BA187" s="12"/>
      <c r="BB187" s="12"/>
    </row>
    <row r="188" spans="1:54">
      <c r="A188" s="232"/>
      <c r="B188" s="232"/>
      <c r="C188" s="232"/>
      <c r="D188" s="232"/>
      <c r="E188" s="232"/>
      <c r="F188" s="232"/>
      <c r="G188" s="16"/>
      <c r="H188" s="232"/>
      <c r="I188" s="232"/>
      <c r="J188" s="329"/>
      <c r="K188" s="18"/>
      <c r="L188" s="18"/>
      <c r="N188" s="12"/>
      <c r="O188" s="12"/>
      <c r="P188" s="12"/>
      <c r="Q188" s="12"/>
      <c r="R188" s="12"/>
      <c r="S188" s="12"/>
      <c r="T188" s="12"/>
      <c r="U188" s="12"/>
      <c r="V188" s="12"/>
      <c r="W188" s="12"/>
      <c r="X188" s="12"/>
      <c r="Y188" s="12"/>
      <c r="Z188" s="12"/>
      <c r="AA188" s="12"/>
      <c r="AB188" s="12"/>
      <c r="AC188" s="12"/>
      <c r="AD188" s="12"/>
      <c r="AE188" s="12"/>
      <c r="AF188" s="12"/>
      <c r="AG188" s="12"/>
      <c r="AH188" s="12"/>
      <c r="AI188" s="12"/>
      <c r="AJ188" s="12"/>
      <c r="AK188" s="12"/>
      <c r="AL188" s="12"/>
      <c r="AM188" s="12"/>
      <c r="AN188" s="12"/>
      <c r="AO188" s="12"/>
      <c r="AP188" s="12"/>
      <c r="AQ188" s="12"/>
      <c r="AR188" s="12"/>
      <c r="AS188" s="12"/>
      <c r="AT188" s="12"/>
      <c r="AU188" s="12"/>
      <c r="AV188" s="12"/>
      <c r="AW188" s="12"/>
      <c r="AX188" s="12"/>
      <c r="AY188" s="12"/>
      <c r="AZ188" s="12"/>
      <c r="BA188" s="12"/>
      <c r="BB188" s="12"/>
    </row>
    <row r="189" spans="1:54">
      <c r="A189" s="232"/>
      <c r="B189" s="232"/>
      <c r="C189" s="232"/>
      <c r="D189" s="232"/>
      <c r="E189" s="232"/>
      <c r="F189" s="232"/>
      <c r="G189" s="16"/>
      <c r="H189" s="232"/>
      <c r="I189" s="232"/>
      <c r="J189" s="329"/>
      <c r="K189" s="18"/>
      <c r="L189" s="18"/>
      <c r="N189" s="12"/>
      <c r="O189" s="12"/>
      <c r="P189" s="12"/>
      <c r="Q189" s="12"/>
      <c r="R189" s="12"/>
      <c r="S189" s="12"/>
      <c r="T189" s="12"/>
      <c r="U189" s="12"/>
      <c r="V189" s="12"/>
      <c r="W189" s="12"/>
      <c r="X189" s="12"/>
      <c r="Y189" s="12"/>
      <c r="Z189" s="12"/>
      <c r="AA189" s="12"/>
      <c r="AB189" s="12"/>
      <c r="AC189" s="12"/>
      <c r="AD189" s="12"/>
      <c r="AE189" s="12"/>
      <c r="AF189" s="12"/>
      <c r="AG189" s="12"/>
      <c r="AH189" s="12"/>
      <c r="AI189" s="12"/>
      <c r="AJ189" s="12"/>
      <c r="AK189" s="12"/>
      <c r="AL189" s="12"/>
      <c r="AM189" s="12"/>
      <c r="AN189" s="12"/>
      <c r="AO189" s="12"/>
      <c r="AP189" s="12"/>
      <c r="AQ189" s="12"/>
      <c r="AR189" s="12"/>
      <c r="AS189" s="12"/>
      <c r="AT189" s="12"/>
      <c r="AU189" s="12"/>
      <c r="AV189" s="12"/>
      <c r="AW189" s="12"/>
      <c r="AX189" s="12"/>
      <c r="AY189" s="12"/>
      <c r="AZ189" s="12"/>
      <c r="BA189" s="12"/>
      <c r="BB189" s="12"/>
    </row>
    <row r="190" spans="1:54">
      <c r="A190" s="232"/>
      <c r="B190" s="232"/>
      <c r="C190" s="232"/>
      <c r="D190" s="232"/>
      <c r="E190" s="232"/>
      <c r="F190" s="232"/>
      <c r="G190" s="16"/>
      <c r="H190" s="232"/>
      <c r="I190" s="232"/>
      <c r="J190" s="329"/>
      <c r="K190" s="18"/>
      <c r="L190" s="18"/>
      <c r="N190" s="12"/>
      <c r="O190" s="12"/>
      <c r="P190" s="12"/>
      <c r="Q190" s="12"/>
      <c r="R190" s="12"/>
      <c r="S190" s="12"/>
      <c r="T190" s="12"/>
      <c r="U190" s="12"/>
      <c r="V190" s="12"/>
      <c r="W190" s="12"/>
      <c r="X190" s="12"/>
      <c r="Y190" s="12"/>
      <c r="Z190" s="12"/>
      <c r="AA190" s="12"/>
      <c r="AB190" s="12"/>
      <c r="AC190" s="12"/>
      <c r="AD190" s="12"/>
      <c r="AE190" s="12"/>
      <c r="AF190" s="12"/>
      <c r="AG190" s="12"/>
      <c r="AH190" s="12"/>
      <c r="AI190" s="12"/>
      <c r="AJ190" s="12"/>
      <c r="AK190" s="12"/>
      <c r="AL190" s="12"/>
      <c r="AM190" s="12"/>
      <c r="AN190" s="12"/>
      <c r="AO190" s="12"/>
      <c r="AP190" s="12"/>
      <c r="AQ190" s="12"/>
      <c r="AR190" s="12"/>
      <c r="AS190" s="12"/>
      <c r="AT190" s="12"/>
      <c r="AU190" s="12"/>
      <c r="AV190" s="12"/>
      <c r="AW190" s="12"/>
      <c r="AX190" s="12"/>
      <c r="AY190" s="12"/>
      <c r="AZ190" s="12"/>
      <c r="BA190" s="12"/>
      <c r="BB190" s="12"/>
    </row>
    <row r="191" spans="1:54">
      <c r="A191" s="232"/>
      <c r="B191" s="232"/>
      <c r="C191" s="232"/>
      <c r="D191" s="232"/>
      <c r="E191" s="232"/>
      <c r="F191" s="232"/>
      <c r="G191" s="16"/>
      <c r="H191" s="232"/>
      <c r="I191" s="232"/>
      <c r="J191" s="329"/>
      <c r="K191" s="18"/>
      <c r="L191" s="18"/>
      <c r="N191" s="12"/>
      <c r="O191" s="12"/>
      <c r="P191" s="12"/>
      <c r="Q191" s="12"/>
      <c r="R191" s="12"/>
      <c r="S191" s="12"/>
      <c r="T191" s="12"/>
      <c r="U191" s="12"/>
      <c r="V191" s="12"/>
      <c r="W191" s="12"/>
      <c r="X191" s="12"/>
      <c r="Y191" s="12"/>
      <c r="Z191" s="12"/>
      <c r="AA191" s="12"/>
      <c r="AB191" s="12"/>
      <c r="AC191" s="12"/>
      <c r="AD191" s="12"/>
      <c r="AE191" s="12"/>
      <c r="AF191" s="12"/>
      <c r="AG191" s="12"/>
      <c r="AH191" s="12"/>
      <c r="AI191" s="12"/>
      <c r="AJ191" s="12"/>
      <c r="AK191" s="12"/>
      <c r="AL191" s="12"/>
      <c r="AM191" s="12"/>
      <c r="AN191" s="12"/>
      <c r="AO191" s="12"/>
      <c r="AP191" s="12"/>
      <c r="AQ191" s="12"/>
      <c r="AR191" s="12"/>
      <c r="AS191" s="12"/>
      <c r="AT191" s="12"/>
      <c r="AU191" s="12"/>
      <c r="AV191" s="12"/>
      <c r="AW191" s="12"/>
      <c r="AX191" s="12"/>
      <c r="AY191" s="12"/>
      <c r="AZ191" s="12"/>
      <c r="BA191" s="12"/>
      <c r="BB191" s="12"/>
    </row>
    <row r="192" spans="1:54">
      <c r="A192" s="232"/>
      <c r="B192" s="232"/>
      <c r="C192" s="232"/>
      <c r="D192" s="232"/>
      <c r="E192" s="232"/>
      <c r="F192" s="232"/>
      <c r="G192" s="16"/>
      <c r="H192" s="232"/>
      <c r="I192" s="232"/>
      <c r="J192" s="329"/>
      <c r="K192" s="18"/>
      <c r="L192" s="18"/>
      <c r="N192" s="12"/>
      <c r="O192" s="12"/>
      <c r="P192" s="12"/>
      <c r="Q192" s="12"/>
      <c r="R192" s="12"/>
      <c r="S192" s="12"/>
      <c r="T192" s="12"/>
      <c r="U192" s="12"/>
      <c r="V192" s="12"/>
      <c r="W192" s="12"/>
      <c r="X192" s="12"/>
      <c r="Y192" s="12"/>
      <c r="Z192" s="12"/>
      <c r="AA192" s="12"/>
      <c r="AB192" s="12"/>
      <c r="AC192" s="12"/>
      <c r="AD192" s="12"/>
      <c r="AE192" s="12"/>
      <c r="AF192" s="12"/>
      <c r="AG192" s="12"/>
      <c r="AH192" s="12"/>
      <c r="AI192" s="12"/>
      <c r="AJ192" s="12"/>
      <c r="AK192" s="12"/>
      <c r="AL192" s="12"/>
      <c r="AM192" s="12"/>
      <c r="AN192" s="12"/>
      <c r="AO192" s="12"/>
      <c r="AP192" s="12"/>
      <c r="AQ192" s="12"/>
      <c r="AR192" s="12"/>
      <c r="AS192" s="12"/>
      <c r="AT192" s="12"/>
      <c r="AU192" s="12"/>
      <c r="AV192" s="12"/>
      <c r="AW192" s="12"/>
      <c r="AX192" s="12"/>
      <c r="AY192" s="12"/>
      <c r="AZ192" s="12"/>
      <c r="BA192" s="12"/>
      <c r="BB192" s="12"/>
    </row>
    <row r="193" spans="1:54">
      <c r="A193" s="232"/>
      <c r="B193" s="232"/>
      <c r="C193" s="232"/>
      <c r="D193" s="232"/>
      <c r="E193" s="232"/>
      <c r="F193" s="232"/>
      <c r="G193" s="16"/>
      <c r="H193" s="232"/>
      <c r="I193" s="232"/>
      <c r="J193" s="329"/>
      <c r="K193" s="18"/>
      <c r="L193" s="18"/>
      <c r="N193" s="12"/>
      <c r="O193" s="12"/>
      <c r="P193" s="12"/>
      <c r="Q193" s="12"/>
      <c r="R193" s="12"/>
      <c r="S193" s="12"/>
      <c r="T193" s="12"/>
      <c r="U193" s="12"/>
      <c r="V193" s="12"/>
      <c r="W193" s="12"/>
      <c r="X193" s="12"/>
      <c r="Y193" s="12"/>
      <c r="Z193" s="12"/>
      <c r="AA193" s="12"/>
      <c r="AB193" s="12"/>
      <c r="AC193" s="12"/>
      <c r="AD193" s="12"/>
      <c r="AE193" s="12"/>
      <c r="AF193" s="12"/>
      <c r="AG193" s="12"/>
      <c r="AH193" s="12"/>
      <c r="AI193" s="12"/>
      <c r="AJ193" s="12"/>
      <c r="AK193" s="12"/>
      <c r="AL193" s="12"/>
      <c r="AM193" s="12"/>
      <c r="AN193" s="12"/>
      <c r="AO193" s="12"/>
      <c r="AP193" s="12"/>
      <c r="AQ193" s="12"/>
      <c r="AR193" s="12"/>
      <c r="AS193" s="12"/>
      <c r="AT193" s="12"/>
      <c r="AU193" s="12"/>
      <c r="AV193" s="12"/>
      <c r="AW193" s="12"/>
      <c r="AX193" s="12"/>
      <c r="AY193" s="12"/>
      <c r="AZ193" s="12"/>
      <c r="BA193" s="12"/>
      <c r="BB193" s="12"/>
    </row>
    <row r="194" spans="1:54">
      <c r="A194" s="232"/>
      <c r="B194" s="232"/>
      <c r="C194" s="232"/>
      <c r="D194" s="232"/>
      <c r="E194" s="232"/>
      <c r="F194" s="232"/>
      <c r="G194" s="16"/>
      <c r="H194" s="232"/>
      <c r="I194" s="232"/>
      <c r="J194" s="329"/>
      <c r="K194" s="18"/>
      <c r="L194" s="18"/>
      <c r="N194" s="12"/>
      <c r="O194" s="12"/>
      <c r="P194" s="12"/>
      <c r="Q194" s="12"/>
      <c r="R194" s="12"/>
      <c r="S194" s="12"/>
      <c r="T194" s="12"/>
      <c r="U194" s="12"/>
      <c r="V194" s="12"/>
      <c r="W194" s="12"/>
      <c r="X194" s="12"/>
      <c r="Y194" s="12"/>
      <c r="Z194" s="12"/>
      <c r="AA194" s="12"/>
      <c r="AB194" s="12"/>
      <c r="AC194" s="12"/>
      <c r="AD194" s="12"/>
      <c r="AE194" s="12"/>
      <c r="AF194" s="12"/>
      <c r="AG194" s="12"/>
      <c r="AH194" s="12"/>
      <c r="AI194" s="12"/>
      <c r="AJ194" s="12"/>
      <c r="AK194" s="12"/>
      <c r="AL194" s="12"/>
      <c r="AM194" s="12"/>
      <c r="AN194" s="12"/>
      <c r="AO194" s="12"/>
      <c r="AP194" s="12"/>
      <c r="AQ194" s="12"/>
      <c r="AR194" s="12"/>
      <c r="AS194" s="12"/>
      <c r="AT194" s="12"/>
      <c r="AU194" s="12"/>
      <c r="AV194" s="12"/>
      <c r="AW194" s="12"/>
      <c r="AX194" s="12"/>
      <c r="AY194" s="12"/>
      <c r="AZ194" s="12"/>
      <c r="BA194" s="12"/>
      <c r="BB194" s="12"/>
    </row>
    <row r="195" spans="1:54">
      <c r="A195" s="232"/>
      <c r="B195" s="232"/>
      <c r="C195" s="232"/>
      <c r="D195" s="232"/>
      <c r="E195" s="232"/>
      <c r="F195" s="232"/>
      <c r="G195" s="16"/>
      <c r="H195" s="232"/>
      <c r="I195" s="232"/>
      <c r="J195" s="329"/>
      <c r="K195" s="18"/>
      <c r="L195" s="18"/>
      <c r="N195" s="12"/>
      <c r="O195" s="12"/>
      <c r="P195" s="12"/>
      <c r="Q195" s="12"/>
      <c r="R195" s="12"/>
      <c r="S195" s="12"/>
      <c r="T195" s="12"/>
      <c r="U195" s="12"/>
      <c r="V195" s="12"/>
      <c r="W195" s="12"/>
      <c r="X195" s="12"/>
      <c r="Y195" s="12"/>
      <c r="Z195" s="12"/>
      <c r="AA195" s="12"/>
      <c r="AB195" s="12"/>
      <c r="AC195" s="12"/>
      <c r="AD195" s="12"/>
      <c r="AE195" s="12"/>
      <c r="AF195" s="12"/>
      <c r="AG195" s="12"/>
      <c r="AH195" s="12"/>
      <c r="AI195" s="12"/>
      <c r="AJ195" s="12"/>
      <c r="AK195" s="12"/>
      <c r="AL195" s="12"/>
      <c r="AM195" s="12"/>
      <c r="AN195" s="12"/>
      <c r="AO195" s="12"/>
      <c r="AP195" s="12"/>
      <c r="AQ195" s="12"/>
      <c r="AR195" s="12"/>
      <c r="AS195" s="12"/>
      <c r="AT195" s="12"/>
      <c r="AU195" s="12"/>
      <c r="AV195" s="12"/>
      <c r="AW195" s="12"/>
      <c r="AX195" s="12"/>
      <c r="AY195" s="12"/>
      <c r="AZ195" s="12"/>
      <c r="BA195" s="12"/>
      <c r="BB195" s="12"/>
    </row>
    <row r="196" spans="1:54">
      <c r="A196" s="232"/>
      <c r="B196" s="232"/>
      <c r="C196" s="232"/>
      <c r="D196" s="232"/>
      <c r="E196" s="232"/>
      <c r="F196" s="232"/>
      <c r="G196" s="16"/>
      <c r="H196" s="232"/>
      <c r="I196" s="232"/>
      <c r="J196" s="329"/>
      <c r="K196" s="18"/>
      <c r="L196" s="18"/>
      <c r="N196" s="12"/>
      <c r="O196" s="12"/>
      <c r="P196" s="12"/>
      <c r="Q196" s="12"/>
      <c r="R196" s="12"/>
      <c r="S196" s="12"/>
      <c r="T196" s="12"/>
      <c r="U196" s="12"/>
      <c r="V196" s="12"/>
      <c r="W196" s="12"/>
      <c r="X196" s="12"/>
      <c r="Y196" s="12"/>
      <c r="Z196" s="12"/>
      <c r="AA196" s="12"/>
      <c r="AB196" s="12"/>
      <c r="AC196" s="12"/>
      <c r="AD196" s="12"/>
      <c r="AE196" s="12"/>
      <c r="AF196" s="12"/>
      <c r="AG196" s="12"/>
      <c r="AH196" s="12"/>
      <c r="AI196" s="12"/>
      <c r="AJ196" s="12"/>
      <c r="AK196" s="12"/>
      <c r="AL196" s="12"/>
      <c r="AM196" s="12"/>
      <c r="AN196" s="12"/>
      <c r="AO196" s="12"/>
      <c r="AP196" s="12"/>
      <c r="AQ196" s="12"/>
      <c r="AR196" s="12"/>
      <c r="AS196" s="12"/>
      <c r="AT196" s="12"/>
      <c r="AU196" s="12"/>
      <c r="AV196" s="12"/>
      <c r="AW196" s="12"/>
      <c r="AX196" s="12"/>
      <c r="AY196" s="12"/>
      <c r="AZ196" s="12"/>
      <c r="BA196" s="12"/>
      <c r="BB196" s="12"/>
    </row>
    <row r="197" spans="1:54">
      <c r="A197" s="232"/>
      <c r="B197" s="232"/>
      <c r="C197" s="232"/>
      <c r="D197" s="232"/>
      <c r="E197" s="232"/>
      <c r="F197" s="232"/>
      <c r="G197" s="16"/>
      <c r="H197" s="232"/>
      <c r="I197" s="232"/>
      <c r="J197" s="329"/>
      <c r="K197" s="18"/>
      <c r="L197" s="18"/>
      <c r="N197" s="12"/>
      <c r="O197" s="12"/>
      <c r="P197" s="12"/>
      <c r="Q197" s="12"/>
      <c r="R197" s="12"/>
      <c r="S197" s="12"/>
      <c r="T197" s="12"/>
      <c r="U197" s="12"/>
      <c r="V197" s="12"/>
      <c r="W197" s="12"/>
      <c r="X197" s="12"/>
      <c r="Y197" s="12"/>
      <c r="Z197" s="12"/>
      <c r="AA197" s="12"/>
      <c r="AB197" s="12"/>
      <c r="AC197" s="12"/>
      <c r="AD197" s="12"/>
      <c r="AE197" s="12"/>
      <c r="AF197" s="12"/>
      <c r="AG197" s="12"/>
      <c r="AH197" s="12"/>
      <c r="AI197" s="12"/>
      <c r="AJ197" s="12"/>
      <c r="AK197" s="12"/>
      <c r="AL197" s="12"/>
      <c r="AM197" s="12"/>
      <c r="AN197" s="12"/>
      <c r="AO197" s="12"/>
      <c r="AP197" s="12"/>
      <c r="AQ197" s="12"/>
      <c r="AR197" s="12"/>
      <c r="AS197" s="12"/>
      <c r="AT197" s="12"/>
      <c r="AU197" s="12"/>
      <c r="AV197" s="12"/>
      <c r="AW197" s="12"/>
      <c r="AX197" s="12"/>
      <c r="AY197" s="12"/>
      <c r="AZ197" s="12"/>
      <c r="BA197" s="12"/>
      <c r="BB197" s="12"/>
    </row>
    <row r="198" spans="1:54">
      <c r="A198" s="232"/>
      <c r="B198" s="232"/>
      <c r="C198" s="232"/>
      <c r="D198" s="232"/>
      <c r="E198" s="232"/>
      <c r="F198" s="232"/>
      <c r="G198" s="16"/>
      <c r="H198" s="232"/>
      <c r="I198" s="232"/>
      <c r="J198" s="329"/>
      <c r="K198" s="18"/>
      <c r="L198" s="18"/>
      <c r="N198" s="12"/>
      <c r="O198" s="12"/>
      <c r="P198" s="12"/>
      <c r="Q198" s="12"/>
      <c r="R198" s="12"/>
      <c r="S198" s="12"/>
      <c r="T198" s="12"/>
      <c r="U198" s="12"/>
      <c r="V198" s="12"/>
      <c r="W198" s="12"/>
      <c r="X198" s="12"/>
      <c r="Y198" s="12"/>
      <c r="Z198" s="12"/>
      <c r="AA198" s="12"/>
      <c r="AB198" s="12"/>
      <c r="AC198" s="12"/>
      <c r="AD198" s="12"/>
      <c r="AE198" s="12"/>
      <c r="AF198" s="12"/>
      <c r="AG198" s="12"/>
      <c r="AH198" s="12"/>
      <c r="AI198" s="12"/>
      <c r="AJ198" s="12"/>
      <c r="AK198" s="12"/>
      <c r="AL198" s="12"/>
      <c r="AM198" s="12"/>
      <c r="AN198" s="12"/>
      <c r="AO198" s="12"/>
      <c r="AP198" s="12"/>
      <c r="AQ198" s="12"/>
      <c r="AR198" s="12"/>
      <c r="AS198" s="12"/>
      <c r="AT198" s="12"/>
      <c r="AU198" s="12"/>
      <c r="AV198" s="12"/>
      <c r="AW198" s="12"/>
      <c r="AX198" s="12"/>
      <c r="AY198" s="12"/>
      <c r="AZ198" s="12"/>
      <c r="BA198" s="12"/>
      <c r="BB198" s="12"/>
    </row>
    <row r="199" spans="1:54">
      <c r="A199" s="232"/>
      <c r="B199" s="232"/>
      <c r="C199" s="232"/>
      <c r="D199" s="232"/>
      <c r="E199" s="232"/>
      <c r="F199" s="232"/>
      <c r="G199" s="16"/>
      <c r="H199" s="232"/>
      <c r="I199" s="232"/>
      <c r="J199" s="329"/>
      <c r="K199" s="18"/>
      <c r="L199" s="18"/>
      <c r="N199" s="12"/>
      <c r="O199" s="12"/>
      <c r="P199" s="12"/>
      <c r="Q199" s="12"/>
      <c r="R199" s="12"/>
      <c r="S199" s="12"/>
      <c r="T199" s="12"/>
      <c r="U199" s="12"/>
      <c r="V199" s="12"/>
      <c r="W199" s="12"/>
      <c r="X199" s="12"/>
      <c r="Y199" s="12"/>
      <c r="Z199" s="12"/>
      <c r="AA199" s="12"/>
      <c r="AB199" s="12"/>
      <c r="AC199" s="12"/>
      <c r="AD199" s="12"/>
      <c r="AE199" s="12"/>
      <c r="AF199" s="12"/>
      <c r="AG199" s="12"/>
      <c r="AH199" s="12"/>
      <c r="AI199" s="12"/>
      <c r="AJ199" s="12"/>
      <c r="AK199" s="12"/>
      <c r="AL199" s="12"/>
      <c r="AM199" s="12"/>
      <c r="AN199" s="12"/>
      <c r="AO199" s="12"/>
      <c r="AP199" s="12"/>
      <c r="AQ199" s="12"/>
      <c r="AR199" s="12"/>
      <c r="AS199" s="12"/>
      <c r="AT199" s="12"/>
      <c r="AU199" s="12"/>
      <c r="AV199" s="12"/>
      <c r="AW199" s="12"/>
      <c r="AX199" s="12"/>
      <c r="AY199" s="12"/>
      <c r="AZ199" s="12"/>
      <c r="BA199" s="12"/>
      <c r="BB199" s="12"/>
    </row>
    <row r="200" spans="1:54">
      <c r="A200" s="232"/>
      <c r="B200" s="232"/>
      <c r="C200" s="232"/>
      <c r="D200" s="232"/>
      <c r="E200" s="232"/>
      <c r="F200" s="232"/>
      <c r="G200" s="16"/>
      <c r="H200" s="232"/>
      <c r="I200" s="232"/>
      <c r="J200" s="329"/>
      <c r="K200" s="18"/>
      <c r="L200" s="18"/>
      <c r="N200" s="12"/>
      <c r="O200" s="12"/>
      <c r="P200" s="12"/>
      <c r="Q200" s="12"/>
      <c r="R200" s="12"/>
      <c r="S200" s="12"/>
      <c r="T200" s="12"/>
      <c r="U200" s="12"/>
      <c r="V200" s="12"/>
      <c r="W200" s="12"/>
      <c r="X200" s="12"/>
      <c r="Y200" s="12"/>
      <c r="Z200" s="12"/>
      <c r="AA200" s="12"/>
      <c r="AB200" s="12"/>
      <c r="AC200" s="12"/>
      <c r="AD200" s="12"/>
      <c r="AE200" s="12"/>
      <c r="AF200" s="12"/>
      <c r="AG200" s="12"/>
      <c r="AH200" s="12"/>
      <c r="AI200" s="12"/>
      <c r="AJ200" s="12"/>
      <c r="AK200" s="12"/>
      <c r="AL200" s="12"/>
      <c r="AM200" s="12"/>
      <c r="AN200" s="12"/>
      <c r="AO200" s="12"/>
      <c r="AP200" s="12"/>
      <c r="AQ200" s="12"/>
      <c r="AR200" s="12"/>
      <c r="AS200" s="12"/>
      <c r="AT200" s="12"/>
      <c r="AU200" s="12"/>
      <c r="AV200" s="12"/>
      <c r="AW200" s="12"/>
      <c r="AX200" s="12"/>
      <c r="AY200" s="12"/>
      <c r="AZ200" s="12"/>
      <c r="BA200" s="12"/>
      <c r="BB200" s="12"/>
    </row>
    <row r="201" spans="1:54">
      <c r="A201" s="232"/>
      <c r="B201" s="232"/>
      <c r="C201" s="232"/>
      <c r="D201" s="232"/>
      <c r="E201" s="232"/>
      <c r="F201" s="232"/>
      <c r="G201" s="16"/>
      <c r="H201" s="232"/>
      <c r="I201" s="232"/>
      <c r="J201" s="329"/>
      <c r="K201" s="18"/>
      <c r="L201" s="18"/>
      <c r="N201" s="12"/>
      <c r="O201" s="12"/>
      <c r="P201" s="12"/>
      <c r="Q201" s="12"/>
      <c r="R201" s="12"/>
      <c r="S201" s="12"/>
      <c r="T201" s="12"/>
      <c r="U201" s="12"/>
      <c r="V201" s="12"/>
      <c r="W201" s="12"/>
      <c r="X201" s="12"/>
      <c r="Y201" s="12"/>
      <c r="Z201" s="12"/>
      <c r="AA201" s="12"/>
      <c r="AB201" s="12"/>
      <c r="AC201" s="12"/>
      <c r="AD201" s="12"/>
      <c r="AE201" s="12"/>
      <c r="AF201" s="12"/>
      <c r="AG201" s="12"/>
      <c r="AH201" s="12"/>
      <c r="AI201" s="12"/>
      <c r="AJ201" s="12"/>
      <c r="AK201" s="12"/>
      <c r="AL201" s="12"/>
      <c r="AM201" s="12"/>
      <c r="AN201" s="12"/>
      <c r="AO201" s="12"/>
      <c r="AP201" s="12"/>
      <c r="AQ201" s="12"/>
      <c r="AR201" s="12"/>
      <c r="AS201" s="12"/>
      <c r="AT201" s="12"/>
      <c r="AU201" s="12"/>
      <c r="AV201" s="12"/>
      <c r="AW201" s="12"/>
      <c r="AX201" s="12"/>
      <c r="AY201" s="12"/>
      <c r="AZ201" s="12"/>
      <c r="BA201" s="12"/>
      <c r="BB201" s="12"/>
    </row>
    <row r="202" spans="1:54">
      <c r="A202" s="232"/>
      <c r="B202" s="232"/>
      <c r="C202" s="232"/>
      <c r="D202" s="232"/>
      <c r="E202" s="232"/>
      <c r="F202" s="232"/>
      <c r="G202" s="16"/>
      <c r="H202" s="232"/>
      <c r="I202" s="232"/>
      <c r="J202" s="329"/>
      <c r="K202" s="18"/>
      <c r="L202" s="18"/>
      <c r="N202" s="12"/>
      <c r="O202" s="12"/>
      <c r="P202" s="12"/>
      <c r="Q202" s="12"/>
      <c r="R202" s="12"/>
      <c r="S202" s="12"/>
      <c r="T202" s="12"/>
      <c r="U202" s="12"/>
      <c r="V202" s="12"/>
      <c r="W202" s="12"/>
      <c r="X202" s="12"/>
      <c r="Y202" s="12"/>
      <c r="Z202" s="12"/>
      <c r="AA202" s="12"/>
      <c r="AB202" s="12"/>
      <c r="AC202" s="12"/>
      <c r="AD202" s="12"/>
      <c r="AE202" s="12"/>
      <c r="AF202" s="12"/>
      <c r="AG202" s="12"/>
      <c r="AH202" s="12"/>
      <c r="AI202" s="12"/>
      <c r="AJ202" s="12"/>
      <c r="AK202" s="12"/>
      <c r="AL202" s="12"/>
      <c r="AM202" s="12"/>
      <c r="AN202" s="12"/>
      <c r="AO202" s="12"/>
      <c r="AP202" s="12"/>
      <c r="AQ202" s="12"/>
      <c r="AR202" s="12"/>
      <c r="AS202" s="12"/>
      <c r="AT202" s="12"/>
      <c r="AU202" s="12"/>
      <c r="AV202" s="12"/>
      <c r="AW202" s="12"/>
      <c r="AX202" s="12"/>
      <c r="AY202" s="12"/>
      <c r="AZ202" s="12"/>
      <c r="BA202" s="12"/>
      <c r="BB202" s="12"/>
    </row>
    <row r="203" spans="1:54">
      <c r="A203" s="232"/>
      <c r="B203" s="232"/>
      <c r="C203" s="232"/>
      <c r="D203" s="232"/>
      <c r="E203" s="232"/>
      <c r="F203" s="232"/>
      <c r="G203" s="16"/>
      <c r="H203" s="232"/>
      <c r="I203" s="232"/>
      <c r="J203" s="329"/>
      <c r="K203" s="18"/>
      <c r="L203" s="18"/>
      <c r="N203" s="12"/>
      <c r="O203" s="12"/>
      <c r="P203" s="12"/>
      <c r="Q203" s="12"/>
      <c r="R203" s="12"/>
      <c r="S203" s="12"/>
      <c r="T203" s="12"/>
      <c r="U203" s="12"/>
      <c r="V203" s="12"/>
      <c r="W203" s="12"/>
      <c r="X203" s="12"/>
      <c r="Y203" s="12"/>
      <c r="Z203" s="12"/>
      <c r="AA203" s="12"/>
      <c r="AB203" s="12"/>
      <c r="AC203" s="12"/>
      <c r="AD203" s="12"/>
      <c r="AE203" s="12"/>
      <c r="AF203" s="12"/>
      <c r="AG203" s="12"/>
      <c r="AH203" s="12"/>
      <c r="AI203" s="12"/>
      <c r="AJ203" s="12"/>
      <c r="AK203" s="12"/>
      <c r="AL203" s="12"/>
      <c r="AM203" s="12"/>
      <c r="AN203" s="12"/>
      <c r="AO203" s="12"/>
      <c r="AP203" s="12"/>
      <c r="AQ203" s="12"/>
      <c r="AR203" s="12"/>
      <c r="AS203" s="12"/>
      <c r="AT203" s="12"/>
      <c r="AU203" s="12"/>
      <c r="AV203" s="12"/>
      <c r="AW203" s="12"/>
      <c r="AX203" s="12"/>
      <c r="AY203" s="12"/>
      <c r="AZ203" s="12"/>
      <c r="BA203" s="12"/>
      <c r="BB203" s="12"/>
    </row>
    <row r="204" spans="1:54">
      <c r="A204" s="232"/>
      <c r="B204" s="232"/>
      <c r="C204" s="232"/>
      <c r="D204" s="232"/>
      <c r="E204" s="232"/>
      <c r="F204" s="232"/>
      <c r="G204" s="16"/>
      <c r="H204" s="232"/>
      <c r="I204" s="232"/>
      <c r="J204" s="329"/>
      <c r="K204" s="18"/>
      <c r="L204" s="18"/>
      <c r="N204" s="12"/>
      <c r="O204" s="12"/>
      <c r="P204" s="12"/>
      <c r="Q204" s="12"/>
      <c r="R204" s="12"/>
      <c r="S204" s="12"/>
      <c r="T204" s="12"/>
      <c r="U204" s="12"/>
      <c r="V204" s="12"/>
      <c r="W204" s="12"/>
      <c r="X204" s="12"/>
      <c r="Y204" s="12"/>
      <c r="Z204" s="12"/>
      <c r="AA204" s="12"/>
      <c r="AB204" s="12"/>
      <c r="AC204" s="12"/>
      <c r="AD204" s="12"/>
      <c r="AE204" s="12"/>
      <c r="AF204" s="12"/>
      <c r="AG204" s="12"/>
      <c r="AH204" s="12"/>
      <c r="AI204" s="12"/>
      <c r="AJ204" s="12"/>
      <c r="AK204" s="12"/>
      <c r="AL204" s="12"/>
      <c r="AM204" s="12"/>
      <c r="AN204" s="12"/>
      <c r="AO204" s="12"/>
      <c r="AP204" s="12"/>
      <c r="AQ204" s="12"/>
      <c r="AR204" s="12"/>
      <c r="AS204" s="12"/>
      <c r="AT204" s="12"/>
      <c r="AU204" s="12"/>
      <c r="AV204" s="12"/>
      <c r="AW204" s="12"/>
      <c r="AX204" s="12"/>
      <c r="AY204" s="12"/>
      <c r="AZ204" s="12"/>
      <c r="BA204" s="12"/>
      <c r="BB204" s="12"/>
    </row>
    <row r="205" spans="1:54">
      <c r="A205" s="232"/>
      <c r="B205" s="232"/>
      <c r="C205" s="232"/>
      <c r="D205" s="232"/>
      <c r="E205" s="232"/>
      <c r="F205" s="232"/>
      <c r="G205" s="16"/>
      <c r="H205" s="232"/>
      <c r="I205" s="232"/>
      <c r="J205" s="329"/>
      <c r="K205" s="18"/>
      <c r="L205" s="18"/>
      <c r="N205" s="12"/>
      <c r="O205" s="12"/>
      <c r="P205" s="12"/>
      <c r="Q205" s="12"/>
      <c r="R205" s="12"/>
      <c r="S205" s="12"/>
      <c r="T205" s="12"/>
      <c r="U205" s="12"/>
      <c r="V205" s="12"/>
      <c r="W205" s="12"/>
      <c r="X205" s="12"/>
      <c r="Y205" s="12"/>
      <c r="Z205" s="12"/>
      <c r="AA205" s="12"/>
      <c r="AB205" s="12"/>
      <c r="AC205" s="12"/>
      <c r="AD205" s="12"/>
      <c r="AE205" s="12"/>
      <c r="AF205" s="12"/>
      <c r="AG205" s="12"/>
      <c r="AH205" s="12"/>
      <c r="AI205" s="12"/>
      <c r="AJ205" s="12"/>
      <c r="AK205" s="12"/>
      <c r="AL205" s="12"/>
      <c r="AM205" s="12"/>
      <c r="AN205" s="12"/>
      <c r="AO205" s="12"/>
      <c r="AP205" s="12"/>
      <c r="AQ205" s="12"/>
      <c r="AR205" s="12"/>
      <c r="AS205" s="12"/>
      <c r="AT205" s="12"/>
      <c r="AU205" s="12"/>
      <c r="AV205" s="12"/>
      <c r="AW205" s="12"/>
      <c r="AX205" s="12"/>
      <c r="AY205" s="12"/>
      <c r="AZ205" s="12"/>
      <c r="BA205" s="12"/>
      <c r="BB205" s="12"/>
    </row>
    <row r="206" spans="1:54">
      <c r="A206" s="232"/>
      <c r="B206" s="232"/>
      <c r="C206" s="232"/>
      <c r="D206" s="232"/>
      <c r="E206" s="232"/>
      <c r="F206" s="232"/>
      <c r="G206" s="16"/>
      <c r="H206" s="232"/>
      <c r="I206" s="232"/>
      <c r="J206" s="329"/>
      <c r="K206" s="18"/>
      <c r="L206" s="18"/>
      <c r="N206" s="12"/>
      <c r="O206" s="12"/>
      <c r="P206" s="12"/>
      <c r="Q206" s="12"/>
      <c r="R206" s="12"/>
      <c r="S206" s="12"/>
      <c r="T206" s="12"/>
      <c r="U206" s="12"/>
      <c r="V206" s="12"/>
      <c r="W206" s="12"/>
      <c r="X206" s="12"/>
      <c r="Y206" s="12"/>
      <c r="Z206" s="12"/>
      <c r="AA206" s="12"/>
      <c r="AB206" s="12"/>
      <c r="AC206" s="12"/>
      <c r="AD206" s="12"/>
      <c r="AE206" s="12"/>
      <c r="AF206" s="12"/>
      <c r="AG206" s="12"/>
      <c r="AH206" s="12"/>
      <c r="AI206" s="12"/>
      <c r="AJ206" s="12"/>
      <c r="AK206" s="12"/>
      <c r="AL206" s="12"/>
      <c r="AM206" s="12"/>
      <c r="AN206" s="12"/>
      <c r="AO206" s="12"/>
      <c r="AP206" s="12"/>
      <c r="AQ206" s="12"/>
      <c r="AR206" s="12"/>
      <c r="AS206" s="12"/>
      <c r="AT206" s="12"/>
      <c r="AU206" s="12"/>
      <c r="AV206" s="12"/>
      <c r="AW206" s="12"/>
      <c r="AX206" s="12"/>
      <c r="AY206" s="12"/>
      <c r="AZ206" s="12"/>
      <c r="BA206" s="12"/>
      <c r="BB206" s="12"/>
    </row>
    <row r="207" spans="1:54">
      <c r="A207" s="232"/>
      <c r="B207" s="232"/>
      <c r="C207" s="232"/>
      <c r="D207" s="232"/>
      <c r="E207" s="232"/>
      <c r="F207" s="232"/>
      <c r="G207" s="16"/>
      <c r="H207" s="232"/>
      <c r="I207" s="232"/>
      <c r="J207" s="329"/>
      <c r="K207" s="18"/>
      <c r="L207" s="18"/>
      <c r="N207" s="12"/>
      <c r="O207" s="12"/>
      <c r="P207" s="12"/>
      <c r="Q207" s="12"/>
      <c r="R207" s="12"/>
      <c r="S207" s="12"/>
      <c r="T207" s="12"/>
      <c r="U207" s="12"/>
      <c r="V207" s="12"/>
      <c r="W207" s="12"/>
      <c r="X207" s="12"/>
      <c r="Y207" s="12"/>
      <c r="Z207" s="12"/>
      <c r="AA207" s="12"/>
      <c r="AB207" s="12"/>
      <c r="AC207" s="12"/>
      <c r="AD207" s="12"/>
      <c r="AE207" s="12"/>
      <c r="AF207" s="12"/>
      <c r="AG207" s="12"/>
      <c r="AH207" s="12"/>
      <c r="AI207" s="12"/>
      <c r="AJ207" s="12"/>
      <c r="AK207" s="12"/>
      <c r="AL207" s="12"/>
      <c r="AM207" s="12"/>
      <c r="AN207" s="12"/>
      <c r="AO207" s="12"/>
      <c r="AP207" s="12"/>
      <c r="AQ207" s="12"/>
      <c r="AR207" s="12"/>
      <c r="AS207" s="12"/>
      <c r="AT207" s="12"/>
      <c r="AU207" s="12"/>
      <c r="AV207" s="12"/>
      <c r="AW207" s="12"/>
      <c r="AX207" s="12"/>
      <c r="AY207" s="12"/>
      <c r="AZ207" s="12"/>
      <c r="BA207" s="12"/>
      <c r="BB207" s="12"/>
    </row>
    <row r="208" spans="1:54">
      <c r="A208" s="232"/>
      <c r="B208" s="232"/>
      <c r="C208" s="232"/>
      <c r="D208" s="232"/>
      <c r="E208" s="232"/>
      <c r="F208" s="232"/>
      <c r="G208" s="16"/>
      <c r="H208" s="232"/>
      <c r="I208" s="232"/>
      <c r="J208" s="329"/>
      <c r="K208" s="18"/>
      <c r="L208" s="18"/>
      <c r="N208" s="12"/>
      <c r="O208" s="12"/>
      <c r="P208" s="12"/>
      <c r="Q208" s="12"/>
      <c r="R208" s="12"/>
      <c r="S208" s="12"/>
      <c r="T208" s="12"/>
      <c r="U208" s="12"/>
      <c r="V208" s="12"/>
      <c r="W208" s="12"/>
      <c r="X208" s="12"/>
      <c r="Y208" s="12"/>
      <c r="Z208" s="12"/>
      <c r="AA208" s="12"/>
      <c r="AB208" s="12"/>
      <c r="AC208" s="12"/>
      <c r="AD208" s="12"/>
      <c r="AE208" s="12"/>
      <c r="AF208" s="12"/>
      <c r="AG208" s="12"/>
      <c r="AH208" s="12"/>
      <c r="AI208" s="12"/>
      <c r="AJ208" s="12"/>
      <c r="AK208" s="12"/>
      <c r="AL208" s="12"/>
      <c r="AM208" s="12"/>
      <c r="AN208" s="12"/>
      <c r="AO208" s="12"/>
      <c r="AP208" s="12"/>
      <c r="AQ208" s="12"/>
      <c r="AR208" s="12"/>
      <c r="AS208" s="12"/>
      <c r="AT208" s="12"/>
      <c r="AU208" s="12"/>
      <c r="AV208" s="12"/>
      <c r="AW208" s="12"/>
      <c r="AX208" s="12"/>
      <c r="AY208" s="12"/>
      <c r="AZ208" s="12"/>
      <c r="BA208" s="12"/>
      <c r="BB208" s="12"/>
    </row>
    <row r="209" spans="1:54">
      <c r="A209" s="232"/>
      <c r="B209" s="232"/>
      <c r="C209" s="232"/>
      <c r="D209" s="232"/>
      <c r="E209" s="232"/>
      <c r="F209" s="232"/>
      <c r="G209" s="16"/>
      <c r="H209" s="232"/>
      <c r="I209" s="232"/>
      <c r="J209" s="329"/>
      <c r="K209" s="18"/>
      <c r="L209" s="18"/>
      <c r="N209" s="12"/>
      <c r="O209" s="12"/>
      <c r="P209" s="12"/>
      <c r="Q209" s="12"/>
      <c r="R209" s="12"/>
      <c r="S209" s="12"/>
      <c r="T209" s="12"/>
      <c r="U209" s="12"/>
      <c r="V209" s="12"/>
      <c r="W209" s="12"/>
      <c r="X209" s="12"/>
      <c r="Y209" s="12"/>
      <c r="Z209" s="12"/>
      <c r="AA209" s="12"/>
      <c r="AB209" s="12"/>
      <c r="AC209" s="12"/>
      <c r="AD209" s="12"/>
      <c r="AE209" s="12"/>
      <c r="AF209" s="12"/>
      <c r="AG209" s="12"/>
      <c r="AH209" s="12"/>
      <c r="AI209" s="12"/>
      <c r="AJ209" s="12"/>
      <c r="AK209" s="12"/>
      <c r="AL209" s="12"/>
      <c r="AM209" s="12"/>
      <c r="AN209" s="12"/>
      <c r="AO209" s="12"/>
      <c r="AP209" s="12"/>
      <c r="AQ209" s="12"/>
      <c r="AR209" s="12"/>
      <c r="AS209" s="12"/>
      <c r="AT209" s="12"/>
      <c r="AU209" s="12"/>
      <c r="AV209" s="12"/>
      <c r="AW209" s="12"/>
      <c r="AX209" s="12"/>
      <c r="AY209" s="12"/>
      <c r="AZ209" s="12"/>
      <c r="BA209" s="12"/>
      <c r="BB209" s="12"/>
    </row>
    <row r="210" spans="1:54">
      <c r="A210" s="232"/>
      <c r="B210" s="232"/>
      <c r="C210" s="232"/>
      <c r="D210" s="232"/>
      <c r="E210" s="232"/>
      <c r="F210" s="232"/>
      <c r="G210" s="16"/>
      <c r="H210" s="232"/>
      <c r="I210" s="232"/>
      <c r="J210" s="329"/>
      <c r="K210" s="18"/>
      <c r="L210" s="18"/>
      <c r="N210" s="12"/>
      <c r="O210" s="12"/>
      <c r="P210" s="12"/>
      <c r="Q210" s="12"/>
      <c r="R210" s="12"/>
      <c r="S210" s="12"/>
      <c r="T210" s="12"/>
      <c r="U210" s="12"/>
      <c r="V210" s="12"/>
      <c r="W210" s="12"/>
      <c r="X210" s="12"/>
      <c r="Y210" s="12"/>
      <c r="Z210" s="12"/>
      <c r="AA210" s="12"/>
      <c r="AB210" s="12"/>
      <c r="AC210" s="12"/>
      <c r="AD210" s="12"/>
      <c r="AE210" s="12"/>
      <c r="AF210" s="12"/>
      <c r="AG210" s="12"/>
      <c r="AH210" s="12"/>
      <c r="AI210" s="12"/>
      <c r="AJ210" s="12"/>
      <c r="AK210" s="12"/>
      <c r="AL210" s="12"/>
      <c r="AM210" s="12"/>
      <c r="AN210" s="12"/>
      <c r="AO210" s="12"/>
      <c r="AP210" s="12"/>
      <c r="AQ210" s="12"/>
      <c r="AR210" s="12"/>
      <c r="AS210" s="12"/>
      <c r="AT210" s="12"/>
      <c r="AU210" s="12"/>
      <c r="AV210" s="12"/>
      <c r="AW210" s="12"/>
      <c r="AX210" s="12"/>
      <c r="AY210" s="12"/>
      <c r="AZ210" s="12"/>
      <c r="BA210" s="12"/>
      <c r="BB210" s="12"/>
    </row>
    <row r="211" spans="1:54">
      <c r="A211" s="232"/>
      <c r="B211" s="232"/>
      <c r="C211" s="232"/>
      <c r="D211" s="232"/>
      <c r="E211" s="232"/>
      <c r="F211" s="232"/>
      <c r="G211" s="16"/>
      <c r="H211" s="232"/>
      <c r="I211" s="232"/>
      <c r="J211" s="329"/>
      <c r="K211" s="18"/>
      <c r="L211" s="18"/>
      <c r="N211" s="12"/>
      <c r="O211" s="12"/>
      <c r="P211" s="12"/>
      <c r="Q211" s="12"/>
      <c r="R211" s="12"/>
      <c r="S211" s="12"/>
      <c r="T211" s="12"/>
      <c r="U211" s="12"/>
      <c r="V211" s="12"/>
      <c r="W211" s="12"/>
      <c r="X211" s="12"/>
      <c r="Y211" s="12"/>
      <c r="Z211" s="12"/>
      <c r="AA211" s="12"/>
      <c r="AB211" s="12"/>
      <c r="AC211" s="12"/>
      <c r="AD211" s="12"/>
      <c r="AE211" s="12"/>
      <c r="AF211" s="12"/>
      <c r="AG211" s="12"/>
      <c r="AH211" s="12"/>
      <c r="AI211" s="12"/>
      <c r="AJ211" s="12"/>
      <c r="AK211" s="12"/>
      <c r="AL211" s="12"/>
      <c r="AM211" s="12"/>
      <c r="AN211" s="12"/>
      <c r="AO211" s="12"/>
      <c r="AP211" s="12"/>
      <c r="AQ211" s="12"/>
      <c r="AR211" s="12"/>
      <c r="AS211" s="12"/>
      <c r="AT211" s="12"/>
      <c r="AU211" s="12"/>
      <c r="AV211" s="12"/>
      <c r="AW211" s="12"/>
      <c r="AX211" s="12"/>
      <c r="AY211" s="12"/>
      <c r="AZ211" s="12"/>
      <c r="BA211" s="12"/>
      <c r="BB211" s="12"/>
    </row>
    <row r="212" spans="1:54">
      <c r="A212" s="232"/>
      <c r="B212" s="232"/>
      <c r="C212" s="232"/>
      <c r="D212" s="232"/>
      <c r="E212" s="232"/>
      <c r="F212" s="232"/>
      <c r="G212" s="16"/>
      <c r="H212" s="232"/>
      <c r="I212" s="232"/>
      <c r="J212" s="329"/>
      <c r="K212" s="18"/>
      <c r="L212" s="18"/>
      <c r="N212" s="12"/>
      <c r="O212" s="12"/>
      <c r="P212" s="12"/>
      <c r="Q212" s="12"/>
      <c r="R212" s="12"/>
      <c r="S212" s="12"/>
      <c r="T212" s="12"/>
      <c r="U212" s="12"/>
      <c r="V212" s="12"/>
      <c r="W212" s="12"/>
      <c r="X212" s="12"/>
      <c r="Y212" s="12"/>
      <c r="Z212" s="12"/>
      <c r="AA212" s="12"/>
      <c r="AB212" s="12"/>
      <c r="AC212" s="12"/>
      <c r="AD212" s="12"/>
      <c r="AE212" s="12"/>
      <c r="AF212" s="12"/>
      <c r="AG212" s="12"/>
      <c r="AH212" s="12"/>
      <c r="AI212" s="12"/>
      <c r="AJ212" s="12"/>
      <c r="AK212" s="12"/>
      <c r="AL212" s="12"/>
      <c r="AM212" s="12"/>
      <c r="AN212" s="12"/>
      <c r="AO212" s="12"/>
      <c r="AP212" s="12"/>
      <c r="AQ212" s="12"/>
      <c r="AR212" s="12"/>
      <c r="AS212" s="12"/>
      <c r="AT212" s="12"/>
      <c r="AU212" s="12"/>
      <c r="AV212" s="12"/>
      <c r="AW212" s="12"/>
      <c r="AX212" s="12"/>
      <c r="AY212" s="12"/>
      <c r="AZ212" s="12"/>
      <c r="BA212" s="12"/>
      <c r="BB212" s="12"/>
    </row>
    <row r="213" spans="1:54">
      <c r="A213" s="232"/>
      <c r="B213" s="232"/>
      <c r="C213" s="232"/>
      <c r="D213" s="232"/>
      <c r="E213" s="232"/>
      <c r="F213" s="232"/>
      <c r="G213" s="16"/>
      <c r="H213" s="232"/>
      <c r="I213" s="232"/>
      <c r="J213" s="329"/>
      <c r="K213" s="18"/>
      <c r="L213" s="18"/>
      <c r="N213" s="12"/>
      <c r="O213" s="12"/>
      <c r="P213" s="12"/>
      <c r="Q213" s="12"/>
      <c r="R213" s="12"/>
      <c r="S213" s="12"/>
      <c r="T213" s="12"/>
      <c r="U213" s="12"/>
      <c r="V213" s="12"/>
      <c r="W213" s="12"/>
      <c r="X213" s="12"/>
      <c r="Y213" s="12"/>
      <c r="Z213" s="12"/>
      <c r="AA213" s="12"/>
      <c r="AB213" s="12"/>
      <c r="AC213" s="12"/>
      <c r="AD213" s="12"/>
      <c r="AE213" s="12"/>
      <c r="AF213" s="12"/>
      <c r="AG213" s="12"/>
      <c r="AH213" s="12"/>
      <c r="AI213" s="12"/>
      <c r="AJ213" s="12"/>
      <c r="AK213" s="12"/>
      <c r="AL213" s="12"/>
      <c r="AM213" s="12"/>
      <c r="AN213" s="12"/>
      <c r="AO213" s="12"/>
      <c r="AP213" s="12"/>
      <c r="AQ213" s="12"/>
      <c r="AR213" s="12"/>
      <c r="AS213" s="12"/>
      <c r="AT213" s="12"/>
      <c r="AU213" s="12"/>
      <c r="AV213" s="12"/>
      <c r="AW213" s="12"/>
      <c r="AX213" s="12"/>
      <c r="AY213" s="12"/>
      <c r="AZ213" s="12"/>
      <c r="BA213" s="12"/>
      <c r="BB213" s="12"/>
    </row>
    <row r="214" spans="1:54">
      <c r="A214" s="232"/>
      <c r="B214" s="232"/>
      <c r="C214" s="232"/>
      <c r="D214" s="232"/>
      <c r="E214" s="232"/>
      <c r="F214" s="232"/>
      <c r="G214" s="16"/>
      <c r="H214" s="232"/>
      <c r="I214" s="232"/>
      <c r="J214" s="329"/>
      <c r="K214" s="18"/>
      <c r="L214" s="18"/>
      <c r="N214" s="12"/>
      <c r="O214" s="12"/>
      <c r="P214" s="12"/>
      <c r="Q214" s="12"/>
      <c r="R214" s="12"/>
      <c r="S214" s="12"/>
      <c r="T214" s="12"/>
      <c r="U214" s="12"/>
      <c r="V214" s="12"/>
      <c r="W214" s="12"/>
      <c r="X214" s="12"/>
      <c r="Y214" s="12"/>
      <c r="Z214" s="12"/>
      <c r="AA214" s="12"/>
      <c r="AB214" s="12"/>
      <c r="AC214" s="12"/>
      <c r="AD214" s="12"/>
      <c r="AE214" s="12"/>
      <c r="AF214" s="12"/>
      <c r="AG214" s="12"/>
      <c r="AH214" s="12"/>
      <c r="AI214" s="12"/>
      <c r="AJ214" s="12"/>
      <c r="AK214" s="12"/>
      <c r="AL214" s="12"/>
      <c r="AM214" s="12"/>
      <c r="AN214" s="12"/>
      <c r="AO214" s="12"/>
      <c r="AP214" s="12"/>
      <c r="AQ214" s="12"/>
      <c r="AR214" s="12"/>
      <c r="AS214" s="12"/>
      <c r="AT214" s="12"/>
      <c r="AU214" s="12"/>
      <c r="AV214" s="12"/>
      <c r="AW214" s="12"/>
      <c r="AX214" s="12"/>
      <c r="AY214" s="12"/>
      <c r="AZ214" s="12"/>
      <c r="BA214" s="12"/>
      <c r="BB214" s="12"/>
    </row>
    <row r="215" spans="1:54">
      <c r="A215" s="232"/>
      <c r="B215" s="232"/>
      <c r="C215" s="232"/>
      <c r="D215" s="232"/>
      <c r="E215" s="232"/>
      <c r="F215" s="232"/>
      <c r="G215" s="16"/>
      <c r="H215" s="232"/>
      <c r="I215" s="232"/>
      <c r="J215" s="329"/>
      <c r="K215" s="18"/>
      <c r="L215" s="18"/>
      <c r="N215" s="12"/>
      <c r="O215" s="12"/>
      <c r="P215" s="12"/>
      <c r="Q215" s="12"/>
      <c r="R215" s="12"/>
      <c r="S215" s="12"/>
      <c r="T215" s="12"/>
      <c r="U215" s="12"/>
      <c r="V215" s="12"/>
      <c r="W215" s="12"/>
      <c r="X215" s="12"/>
      <c r="Y215" s="12"/>
      <c r="Z215" s="12"/>
      <c r="AA215" s="12"/>
      <c r="AB215" s="12"/>
      <c r="AC215" s="12"/>
      <c r="AD215" s="12"/>
      <c r="AE215" s="12"/>
      <c r="AF215" s="12"/>
      <c r="AG215" s="12"/>
      <c r="AH215" s="12"/>
      <c r="AI215" s="12"/>
      <c r="AJ215" s="12"/>
      <c r="AK215" s="12"/>
      <c r="AL215" s="12"/>
      <c r="AM215" s="12"/>
      <c r="AN215" s="12"/>
      <c r="AO215" s="12"/>
      <c r="AP215" s="12"/>
      <c r="AQ215" s="12"/>
      <c r="AR215" s="12"/>
      <c r="AS215" s="12"/>
      <c r="AT215" s="12"/>
      <c r="AU215" s="12"/>
      <c r="AV215" s="12"/>
      <c r="AW215" s="12"/>
      <c r="AX215" s="12"/>
      <c r="AY215" s="12"/>
      <c r="AZ215" s="12"/>
      <c r="BA215" s="12"/>
      <c r="BB215" s="12"/>
    </row>
    <row r="216" spans="1:54">
      <c r="A216" s="232"/>
      <c r="B216" s="232"/>
      <c r="C216" s="232"/>
      <c r="D216" s="232"/>
      <c r="E216" s="232"/>
      <c r="F216" s="232"/>
      <c r="G216" s="16"/>
      <c r="H216" s="232"/>
      <c r="I216" s="232"/>
      <c r="J216" s="329"/>
      <c r="K216" s="18"/>
      <c r="L216" s="18"/>
      <c r="N216" s="12"/>
      <c r="O216" s="12"/>
      <c r="P216" s="12"/>
      <c r="Q216" s="12"/>
      <c r="R216" s="12"/>
      <c r="S216" s="12"/>
      <c r="T216" s="12"/>
      <c r="U216" s="12"/>
      <c r="V216" s="12"/>
      <c r="W216" s="12"/>
      <c r="X216" s="12"/>
      <c r="Y216" s="12"/>
      <c r="Z216" s="12"/>
      <c r="AA216" s="12"/>
      <c r="AB216" s="12"/>
      <c r="AC216" s="12"/>
      <c r="AD216" s="12"/>
      <c r="AE216" s="12"/>
      <c r="AF216" s="12"/>
      <c r="AG216" s="12"/>
      <c r="AH216" s="12"/>
      <c r="AI216" s="12"/>
      <c r="AJ216" s="12"/>
      <c r="AK216" s="12"/>
      <c r="AL216" s="12"/>
      <c r="AM216" s="12"/>
      <c r="AN216" s="12"/>
      <c r="AO216" s="12"/>
      <c r="AP216" s="12"/>
      <c r="AQ216" s="12"/>
      <c r="AR216" s="12"/>
      <c r="AS216" s="12"/>
      <c r="AT216" s="12"/>
      <c r="AU216" s="12"/>
      <c r="AV216" s="12"/>
      <c r="AW216" s="12"/>
      <c r="AX216" s="12"/>
      <c r="AY216" s="12"/>
      <c r="AZ216" s="12"/>
      <c r="BA216" s="12"/>
      <c r="BB216" s="12"/>
    </row>
    <row r="217" spans="1:54">
      <c r="A217" s="232"/>
      <c r="B217" s="232"/>
      <c r="C217" s="232"/>
      <c r="D217" s="232"/>
      <c r="E217" s="232"/>
      <c r="F217" s="232"/>
      <c r="G217" s="16"/>
      <c r="H217" s="232"/>
      <c r="I217" s="232"/>
      <c r="J217" s="329"/>
      <c r="K217" s="18"/>
      <c r="L217" s="18"/>
      <c r="N217" s="12"/>
      <c r="O217" s="12"/>
      <c r="P217" s="12"/>
      <c r="Q217" s="12"/>
      <c r="R217" s="12"/>
      <c r="S217" s="12"/>
      <c r="T217" s="12"/>
      <c r="U217" s="12"/>
      <c r="V217" s="12"/>
      <c r="W217" s="12"/>
      <c r="X217" s="12"/>
      <c r="Y217" s="12"/>
      <c r="Z217" s="12"/>
      <c r="AA217" s="12"/>
      <c r="AB217" s="12"/>
      <c r="AC217" s="12"/>
      <c r="AD217" s="12"/>
      <c r="AE217" s="12"/>
      <c r="AF217" s="12"/>
      <c r="AG217" s="12"/>
      <c r="AH217" s="12"/>
      <c r="AI217" s="12"/>
      <c r="AJ217" s="12"/>
      <c r="AK217" s="12"/>
      <c r="AL217" s="12"/>
      <c r="AM217" s="12"/>
      <c r="AN217" s="12"/>
      <c r="AO217" s="12"/>
      <c r="AP217" s="12"/>
      <c r="AQ217" s="12"/>
      <c r="AR217" s="12"/>
      <c r="AS217" s="12"/>
      <c r="AT217" s="12"/>
      <c r="AU217" s="12"/>
      <c r="AV217" s="12"/>
      <c r="AW217" s="12"/>
      <c r="AX217" s="12"/>
      <c r="AY217" s="12"/>
      <c r="AZ217" s="12"/>
      <c r="BA217" s="12"/>
      <c r="BB217" s="12"/>
    </row>
    <row r="218" spans="1:54">
      <c r="A218" s="232"/>
      <c r="B218" s="232"/>
      <c r="C218" s="232"/>
      <c r="D218" s="232"/>
      <c r="E218" s="232"/>
      <c r="F218" s="232"/>
      <c r="G218" s="16"/>
      <c r="H218" s="232"/>
      <c r="I218" s="232"/>
      <c r="J218" s="329"/>
      <c r="K218" s="18"/>
      <c r="L218" s="18"/>
      <c r="N218" s="12"/>
      <c r="O218" s="12"/>
      <c r="P218" s="12"/>
      <c r="Q218" s="12"/>
      <c r="R218" s="12"/>
      <c r="S218" s="12"/>
      <c r="T218" s="12"/>
      <c r="U218" s="12"/>
      <c r="V218" s="12"/>
      <c r="W218" s="12"/>
      <c r="X218" s="12"/>
      <c r="Y218" s="12"/>
      <c r="Z218" s="12"/>
      <c r="AA218" s="12"/>
      <c r="AB218" s="12"/>
      <c r="AC218" s="12"/>
      <c r="AD218" s="12"/>
      <c r="AE218" s="12"/>
      <c r="AF218" s="12"/>
      <c r="AG218" s="12"/>
      <c r="AH218" s="12"/>
      <c r="AI218" s="12"/>
      <c r="AJ218" s="12"/>
      <c r="AK218" s="12"/>
      <c r="AL218" s="12"/>
      <c r="AM218" s="12"/>
      <c r="AN218" s="12"/>
      <c r="AO218" s="12"/>
      <c r="AP218" s="12"/>
      <c r="AQ218" s="12"/>
      <c r="AR218" s="12"/>
      <c r="AS218" s="12"/>
      <c r="AT218" s="12"/>
      <c r="AU218" s="12"/>
      <c r="AV218" s="12"/>
      <c r="AW218" s="12"/>
      <c r="AX218" s="12"/>
      <c r="AY218" s="12"/>
      <c r="AZ218" s="12"/>
      <c r="BA218" s="12"/>
      <c r="BB218" s="12"/>
    </row>
    <row r="219" spans="1:54">
      <c r="A219" s="232"/>
      <c r="B219" s="232"/>
      <c r="C219" s="232"/>
      <c r="D219" s="232"/>
      <c r="E219" s="232"/>
      <c r="F219" s="232"/>
      <c r="G219" s="16"/>
      <c r="H219" s="232"/>
      <c r="I219" s="232"/>
      <c r="J219" s="329"/>
      <c r="K219" s="18"/>
      <c r="L219" s="18"/>
      <c r="N219" s="12"/>
      <c r="O219" s="12"/>
      <c r="P219" s="12"/>
      <c r="Q219" s="12"/>
      <c r="R219" s="12"/>
      <c r="S219" s="12"/>
      <c r="T219" s="12"/>
      <c r="U219" s="12"/>
      <c r="V219" s="12"/>
      <c r="W219" s="12"/>
      <c r="X219" s="12"/>
      <c r="Y219" s="12"/>
      <c r="Z219" s="12"/>
      <c r="AA219" s="12"/>
      <c r="AB219" s="12"/>
      <c r="AC219" s="12"/>
      <c r="AD219" s="12"/>
      <c r="AE219" s="12"/>
      <c r="AF219" s="12"/>
      <c r="AG219" s="12"/>
      <c r="AH219" s="12"/>
      <c r="AI219" s="12"/>
      <c r="AJ219" s="12"/>
      <c r="AK219" s="12"/>
      <c r="AL219" s="12"/>
      <c r="AM219" s="12"/>
      <c r="AN219" s="12"/>
      <c r="AO219" s="12"/>
      <c r="AP219" s="12"/>
      <c r="AQ219" s="12"/>
      <c r="AR219" s="12"/>
      <c r="AS219" s="12"/>
      <c r="AT219" s="12"/>
      <c r="AU219" s="12"/>
      <c r="AV219" s="12"/>
      <c r="AW219" s="12"/>
      <c r="AX219" s="12"/>
      <c r="AY219" s="12"/>
      <c r="AZ219" s="12"/>
      <c r="BA219" s="12"/>
      <c r="BB219" s="12"/>
    </row>
    <row r="220" spans="1:54">
      <c r="A220" s="232"/>
      <c r="B220" s="232"/>
      <c r="C220" s="232"/>
      <c r="D220" s="232"/>
      <c r="E220" s="232"/>
      <c r="F220" s="232"/>
      <c r="G220" s="16"/>
      <c r="H220" s="232"/>
      <c r="I220" s="232"/>
      <c r="J220" s="329"/>
      <c r="K220" s="18"/>
      <c r="L220" s="18"/>
      <c r="N220" s="12"/>
      <c r="O220" s="12"/>
      <c r="P220" s="12"/>
      <c r="Q220" s="12"/>
      <c r="R220" s="12"/>
      <c r="S220" s="12"/>
      <c r="T220" s="12"/>
      <c r="U220" s="12"/>
      <c r="V220" s="12"/>
      <c r="W220" s="12"/>
      <c r="X220" s="12"/>
      <c r="Y220" s="12"/>
      <c r="Z220" s="12"/>
      <c r="AA220" s="12"/>
      <c r="AB220" s="12"/>
      <c r="AC220" s="12"/>
      <c r="AD220" s="12"/>
      <c r="AE220" s="12"/>
      <c r="AF220" s="12"/>
      <c r="AG220" s="12"/>
      <c r="AH220" s="12"/>
      <c r="AI220" s="12"/>
      <c r="AJ220" s="12"/>
      <c r="AK220" s="12"/>
      <c r="AL220" s="12"/>
      <c r="AM220" s="12"/>
      <c r="AN220" s="12"/>
      <c r="AO220" s="12"/>
      <c r="AP220" s="12"/>
      <c r="AQ220" s="12"/>
      <c r="AR220" s="12"/>
      <c r="AS220" s="12"/>
      <c r="AT220" s="12"/>
      <c r="AU220" s="12"/>
      <c r="AV220" s="12"/>
      <c r="AW220" s="12"/>
      <c r="AX220" s="12"/>
      <c r="AY220" s="12"/>
      <c r="AZ220" s="12"/>
      <c r="BA220" s="12"/>
      <c r="BB220" s="12"/>
    </row>
    <row r="221" spans="1:54">
      <c r="A221" s="232"/>
      <c r="B221" s="232"/>
      <c r="C221" s="232"/>
      <c r="D221" s="232"/>
      <c r="E221" s="232"/>
      <c r="F221" s="232"/>
      <c r="G221" s="16"/>
      <c r="H221" s="232"/>
      <c r="I221" s="232"/>
      <c r="J221" s="329"/>
      <c r="K221" s="18"/>
      <c r="L221" s="18"/>
      <c r="N221" s="12"/>
      <c r="O221" s="12"/>
      <c r="P221" s="12"/>
      <c r="Q221" s="12"/>
      <c r="R221" s="12"/>
      <c r="S221" s="12"/>
      <c r="T221" s="12"/>
      <c r="U221" s="12"/>
      <c r="V221" s="12"/>
      <c r="W221" s="12"/>
      <c r="X221" s="12"/>
      <c r="Y221" s="12"/>
      <c r="Z221" s="12"/>
      <c r="AA221" s="12"/>
      <c r="AB221" s="12"/>
      <c r="AC221" s="12"/>
      <c r="AD221" s="12"/>
      <c r="AE221" s="12"/>
      <c r="AF221" s="12"/>
      <c r="AG221" s="12"/>
      <c r="AH221" s="12"/>
      <c r="AI221" s="12"/>
      <c r="AJ221" s="12"/>
      <c r="AK221" s="12"/>
      <c r="AL221" s="12"/>
      <c r="AM221" s="12"/>
      <c r="AN221" s="12"/>
      <c r="AO221" s="12"/>
      <c r="AP221" s="12"/>
      <c r="AQ221" s="12"/>
      <c r="AR221" s="12"/>
      <c r="AS221" s="12"/>
      <c r="AT221" s="12"/>
      <c r="AU221" s="12"/>
      <c r="AV221" s="12"/>
      <c r="AW221" s="12"/>
      <c r="AX221" s="12"/>
      <c r="AY221" s="12"/>
      <c r="AZ221" s="12"/>
      <c r="BA221" s="12"/>
      <c r="BB221" s="12"/>
    </row>
    <row r="222" spans="1:54">
      <c r="A222" s="232"/>
      <c r="B222" s="232"/>
      <c r="C222" s="232"/>
      <c r="D222" s="232"/>
      <c r="E222" s="232"/>
      <c r="F222" s="232"/>
      <c r="G222" s="16"/>
      <c r="H222" s="232"/>
      <c r="I222" s="232"/>
      <c r="J222" s="329"/>
      <c r="K222" s="18"/>
      <c r="L222" s="18"/>
      <c r="N222" s="12"/>
      <c r="O222" s="12"/>
      <c r="P222" s="12"/>
      <c r="Q222" s="12"/>
      <c r="R222" s="12"/>
      <c r="S222" s="12"/>
      <c r="T222" s="12"/>
      <c r="U222" s="12"/>
      <c r="V222" s="12"/>
      <c r="W222" s="12"/>
      <c r="X222" s="12"/>
      <c r="Y222" s="12"/>
      <c r="Z222" s="12"/>
      <c r="AA222" s="12"/>
      <c r="AB222" s="12"/>
      <c r="AC222" s="12"/>
      <c r="AD222" s="12"/>
      <c r="AE222" s="12"/>
      <c r="AF222" s="12"/>
      <c r="AG222" s="12"/>
      <c r="AH222" s="12"/>
      <c r="AI222" s="12"/>
      <c r="AJ222" s="12"/>
      <c r="AK222" s="12"/>
      <c r="AL222" s="12"/>
      <c r="AM222" s="12"/>
      <c r="AN222" s="12"/>
      <c r="AO222" s="12"/>
      <c r="AP222" s="12"/>
      <c r="AQ222" s="12"/>
      <c r="AR222" s="12"/>
      <c r="AS222" s="12"/>
      <c r="AT222" s="12"/>
      <c r="AU222" s="12"/>
      <c r="AV222" s="12"/>
      <c r="AW222" s="12"/>
      <c r="AX222" s="12"/>
      <c r="AY222" s="12"/>
      <c r="AZ222" s="12"/>
      <c r="BA222" s="12"/>
      <c r="BB222" s="12"/>
    </row>
    <row r="223" spans="1:54">
      <c r="A223" s="232"/>
      <c r="B223" s="232"/>
      <c r="C223" s="232"/>
      <c r="D223" s="232"/>
      <c r="E223" s="232"/>
      <c r="F223" s="232"/>
      <c r="G223" s="16"/>
      <c r="H223" s="232"/>
      <c r="I223" s="232"/>
      <c r="J223" s="329"/>
      <c r="K223" s="18"/>
      <c r="L223" s="18"/>
      <c r="N223" s="12"/>
      <c r="O223" s="12"/>
      <c r="P223" s="12"/>
      <c r="Q223" s="12"/>
      <c r="R223" s="12"/>
      <c r="S223" s="12"/>
      <c r="T223" s="12"/>
      <c r="U223" s="12"/>
      <c r="V223" s="12"/>
      <c r="W223" s="12"/>
      <c r="X223" s="12"/>
      <c r="Y223" s="12"/>
      <c r="Z223" s="12"/>
      <c r="AA223" s="12"/>
      <c r="AB223" s="12"/>
      <c r="AC223" s="12"/>
      <c r="AD223" s="12"/>
      <c r="AE223" s="12"/>
      <c r="AF223" s="12"/>
      <c r="AG223" s="12"/>
      <c r="AH223" s="12"/>
      <c r="AI223" s="12"/>
      <c r="AJ223" s="12"/>
      <c r="AK223" s="12"/>
      <c r="AL223" s="12"/>
      <c r="AM223" s="12"/>
      <c r="AN223" s="12"/>
      <c r="AO223" s="12"/>
      <c r="AP223" s="12"/>
      <c r="AQ223" s="12"/>
      <c r="AR223" s="12"/>
      <c r="AS223" s="12"/>
      <c r="AT223" s="12"/>
      <c r="AU223" s="12"/>
      <c r="AV223" s="12"/>
      <c r="AW223" s="12"/>
      <c r="AX223" s="12"/>
      <c r="AY223" s="12"/>
      <c r="AZ223" s="12"/>
      <c r="BA223" s="12"/>
      <c r="BB223" s="12"/>
    </row>
    <row r="224" spans="1:54">
      <c r="A224" s="232"/>
      <c r="B224" s="232"/>
      <c r="C224" s="232"/>
      <c r="D224" s="232"/>
      <c r="E224" s="232"/>
      <c r="F224" s="232"/>
      <c r="G224" s="16"/>
      <c r="H224" s="232"/>
      <c r="I224" s="232"/>
      <c r="J224" s="329"/>
      <c r="K224" s="18"/>
      <c r="L224" s="18"/>
      <c r="N224" s="12"/>
      <c r="O224" s="12"/>
      <c r="P224" s="12"/>
      <c r="Q224" s="12"/>
      <c r="R224" s="12"/>
      <c r="S224" s="12"/>
      <c r="T224" s="12"/>
      <c r="U224" s="12"/>
      <c r="V224" s="12"/>
      <c r="W224" s="12"/>
      <c r="X224" s="12"/>
      <c r="Y224" s="12"/>
      <c r="Z224" s="12"/>
      <c r="AA224" s="12"/>
      <c r="AB224" s="12"/>
      <c r="AC224" s="12"/>
      <c r="AD224" s="12"/>
      <c r="AE224" s="12"/>
      <c r="AF224" s="12"/>
      <c r="AG224" s="12"/>
      <c r="AH224" s="12"/>
      <c r="AI224" s="12"/>
      <c r="AJ224" s="12"/>
      <c r="AK224" s="12"/>
      <c r="AL224" s="12"/>
      <c r="AM224" s="12"/>
      <c r="AN224" s="12"/>
      <c r="AO224" s="12"/>
      <c r="AP224" s="12"/>
      <c r="AQ224" s="12"/>
      <c r="AR224" s="12"/>
      <c r="AS224" s="12"/>
      <c r="AT224" s="12"/>
      <c r="AU224" s="12"/>
      <c r="AV224" s="12"/>
      <c r="AW224" s="12"/>
      <c r="AX224" s="12"/>
      <c r="AY224" s="12"/>
      <c r="AZ224" s="12"/>
      <c r="BA224" s="12"/>
      <c r="BB224" s="12"/>
    </row>
    <row r="225" spans="1:54">
      <c r="A225" s="232"/>
      <c r="B225" s="232"/>
      <c r="C225" s="232"/>
      <c r="D225" s="232"/>
      <c r="E225" s="232"/>
      <c r="F225" s="232"/>
      <c r="G225" s="16"/>
      <c r="H225" s="232"/>
      <c r="I225" s="232"/>
      <c r="J225" s="329"/>
      <c r="K225" s="18"/>
      <c r="L225" s="18"/>
      <c r="N225" s="12"/>
    </row>
    <row r="226" spans="1:54">
      <c r="A226" s="232"/>
      <c r="B226" s="232"/>
      <c r="C226" s="232"/>
      <c r="D226" s="232"/>
      <c r="E226" s="232"/>
      <c r="F226" s="232"/>
      <c r="G226" s="16"/>
      <c r="H226" s="232"/>
      <c r="I226" s="232"/>
      <c r="J226" s="329"/>
      <c r="K226" s="18"/>
      <c r="L226" s="18"/>
      <c r="N226" s="12"/>
    </row>
    <row r="227" spans="1:54">
      <c r="A227" s="232"/>
      <c r="B227" s="232"/>
      <c r="C227" s="232"/>
      <c r="D227" s="232"/>
      <c r="E227" s="232"/>
      <c r="F227" s="232"/>
      <c r="G227" s="16"/>
      <c r="H227" s="232"/>
      <c r="I227" s="232"/>
      <c r="J227" s="329"/>
      <c r="K227" s="18"/>
      <c r="L227" s="18"/>
      <c r="M227" s="232"/>
      <c r="N227" s="12"/>
      <c r="O227" s="232"/>
      <c r="P227" s="232"/>
      <c r="Q227" s="232"/>
      <c r="R227" s="232"/>
      <c r="S227" s="232"/>
      <c r="T227" s="232"/>
      <c r="U227" s="232"/>
      <c r="V227" s="232"/>
      <c r="W227" s="232"/>
      <c r="X227" s="232"/>
      <c r="Y227" s="232"/>
      <c r="Z227" s="232"/>
      <c r="AA227" s="232"/>
      <c r="AB227" s="232"/>
      <c r="AC227" s="232"/>
      <c r="AD227" s="232"/>
      <c r="AE227" s="232"/>
      <c r="AF227" s="232"/>
      <c r="AG227" s="232"/>
      <c r="AH227" s="232"/>
      <c r="AI227" s="232"/>
      <c r="AJ227" s="232"/>
      <c r="AK227" s="232"/>
      <c r="AL227" s="232"/>
      <c r="AM227" s="232"/>
      <c r="AN227" s="232"/>
      <c r="AO227" s="232"/>
      <c r="AP227" s="232"/>
      <c r="AQ227" s="232"/>
      <c r="AR227" s="232"/>
      <c r="AS227" s="232"/>
      <c r="AT227" s="232"/>
      <c r="AU227" s="232"/>
      <c r="AV227" s="232"/>
      <c r="AW227" s="232"/>
      <c r="AX227" s="232"/>
      <c r="AY227" s="232"/>
      <c r="AZ227" s="232"/>
      <c r="BA227" s="232"/>
      <c r="BB227" s="232"/>
    </row>
    <row r="228" spans="1:54">
      <c r="A228" s="232"/>
      <c r="B228" s="232"/>
      <c r="C228" s="232"/>
      <c r="D228" s="232"/>
      <c r="E228" s="232"/>
      <c r="F228" s="232"/>
      <c r="G228" s="16"/>
      <c r="H228" s="232"/>
      <c r="I228" s="232"/>
      <c r="J228" s="329"/>
      <c r="K228" s="18"/>
      <c r="L228" s="18"/>
      <c r="M228" s="232"/>
      <c r="N228" s="12"/>
      <c r="O228" s="232"/>
      <c r="P228" s="232"/>
      <c r="Q228" s="232"/>
      <c r="R228" s="232"/>
      <c r="S228" s="232"/>
      <c r="T228" s="232"/>
      <c r="U228" s="232"/>
      <c r="V228" s="232"/>
      <c r="W228" s="232"/>
      <c r="X228" s="232"/>
      <c r="Y228" s="232"/>
      <c r="Z228" s="232"/>
      <c r="AA228" s="232"/>
      <c r="AB228" s="232"/>
      <c r="AC228" s="232"/>
      <c r="AD228" s="232"/>
      <c r="AE228" s="232"/>
      <c r="AF228" s="232"/>
      <c r="AG228" s="232"/>
      <c r="AH228" s="232"/>
      <c r="AI228" s="232"/>
      <c r="AJ228" s="232"/>
      <c r="AK228" s="232"/>
      <c r="AL228" s="232"/>
      <c r="AM228" s="232"/>
      <c r="AN228" s="232"/>
      <c r="AO228" s="232"/>
      <c r="AP228" s="232"/>
      <c r="AQ228" s="232"/>
      <c r="AR228" s="232"/>
      <c r="AS228" s="232"/>
      <c r="AT228" s="232"/>
      <c r="AU228" s="232"/>
      <c r="AV228" s="232"/>
      <c r="AW228" s="232"/>
      <c r="AX228" s="232"/>
      <c r="AY228" s="232"/>
      <c r="AZ228" s="232"/>
      <c r="BA228" s="232"/>
      <c r="BB228" s="232"/>
    </row>
    <row r="229" spans="1:54">
      <c r="A229" s="232"/>
      <c r="B229" s="232"/>
      <c r="C229" s="232"/>
      <c r="D229" s="232"/>
      <c r="E229" s="232"/>
      <c r="F229" s="232"/>
      <c r="G229" s="16"/>
      <c r="H229" s="232"/>
      <c r="I229" s="232"/>
      <c r="J229" s="329"/>
      <c r="K229" s="18"/>
      <c r="L229" s="18"/>
      <c r="M229" s="232"/>
      <c r="N229" s="12"/>
      <c r="O229" s="232"/>
      <c r="P229" s="232"/>
      <c r="Q229" s="232"/>
      <c r="R229" s="232"/>
      <c r="S229" s="232"/>
      <c r="T229" s="232"/>
      <c r="U229" s="232"/>
      <c r="V229" s="232"/>
      <c r="W229" s="232"/>
      <c r="X229" s="232"/>
      <c r="Y229" s="232"/>
      <c r="Z229" s="232"/>
      <c r="AA229" s="232"/>
      <c r="AB229" s="232"/>
      <c r="AC229" s="232"/>
      <c r="AD229" s="232"/>
      <c r="AE229" s="232"/>
      <c r="AF229" s="232"/>
      <c r="AG229" s="232"/>
      <c r="AH229" s="232"/>
      <c r="AI229" s="232"/>
      <c r="AJ229" s="232"/>
      <c r="AK229" s="232"/>
      <c r="AL229" s="232"/>
      <c r="AM229" s="232"/>
      <c r="AN229" s="232"/>
      <c r="AO229" s="232"/>
      <c r="AP229" s="232"/>
      <c r="AQ229" s="232"/>
      <c r="AR229" s="232"/>
      <c r="AS229" s="232"/>
      <c r="AT229" s="232"/>
      <c r="AU229" s="232"/>
      <c r="AV229" s="232"/>
      <c r="AW229" s="232"/>
      <c r="AX229" s="232"/>
      <c r="AY229" s="232"/>
      <c r="AZ229" s="232"/>
      <c r="BA229" s="232"/>
      <c r="BB229" s="232"/>
    </row>
    <row r="230" spans="1:54">
      <c r="A230" s="232"/>
      <c r="B230" s="232"/>
      <c r="C230" s="232"/>
      <c r="D230" s="232"/>
      <c r="E230" s="232"/>
      <c r="F230" s="232"/>
      <c r="G230" s="16"/>
      <c r="H230" s="232"/>
      <c r="I230" s="232"/>
      <c r="J230" s="329"/>
      <c r="K230" s="18"/>
      <c r="L230" s="18"/>
      <c r="M230" s="232"/>
      <c r="N230" s="12"/>
      <c r="O230" s="232"/>
      <c r="P230" s="232"/>
      <c r="Q230" s="232"/>
      <c r="R230" s="232"/>
      <c r="S230" s="232"/>
      <c r="T230" s="232"/>
      <c r="U230" s="232"/>
      <c r="V230" s="232"/>
      <c r="W230" s="232"/>
      <c r="X230" s="232"/>
      <c r="Y230" s="232"/>
      <c r="Z230" s="232"/>
      <c r="AA230" s="232"/>
      <c r="AB230" s="232"/>
      <c r="AC230" s="232"/>
      <c r="AD230" s="232"/>
      <c r="AE230" s="232"/>
      <c r="AF230" s="232"/>
      <c r="AG230" s="232"/>
      <c r="AH230" s="232"/>
      <c r="AI230" s="232"/>
      <c r="AJ230" s="232"/>
      <c r="AK230" s="232"/>
      <c r="AL230" s="232"/>
      <c r="AM230" s="232"/>
      <c r="AN230" s="232"/>
      <c r="AO230" s="232"/>
      <c r="AP230" s="232"/>
      <c r="AQ230" s="232"/>
      <c r="AR230" s="232"/>
      <c r="AS230" s="232"/>
      <c r="AT230" s="232"/>
      <c r="AU230" s="232"/>
      <c r="AV230" s="232"/>
      <c r="AW230" s="232"/>
      <c r="AX230" s="232"/>
      <c r="AY230" s="232"/>
      <c r="AZ230" s="232"/>
      <c r="BA230" s="232"/>
      <c r="BB230" s="232"/>
    </row>
    <row r="231" spans="1:54">
      <c r="A231" s="232"/>
      <c r="B231" s="232"/>
      <c r="C231" s="232"/>
      <c r="D231" s="232"/>
      <c r="E231" s="232"/>
      <c r="F231" s="232"/>
      <c r="G231" s="16"/>
      <c r="H231" s="232"/>
      <c r="I231" s="232"/>
      <c r="J231" s="329"/>
      <c r="K231" s="18"/>
      <c r="L231" s="18"/>
      <c r="M231" s="232"/>
      <c r="N231" s="12"/>
      <c r="O231" s="232"/>
      <c r="P231" s="232"/>
      <c r="Q231" s="232"/>
      <c r="R231" s="232"/>
      <c r="S231" s="232"/>
      <c r="T231" s="232"/>
      <c r="U231" s="232"/>
      <c r="V231" s="232"/>
      <c r="W231" s="232"/>
      <c r="X231" s="232"/>
      <c r="Y231" s="232"/>
      <c r="Z231" s="232"/>
      <c r="AA231" s="232"/>
      <c r="AB231" s="232"/>
      <c r="AC231" s="232"/>
      <c r="AD231" s="232"/>
      <c r="AE231" s="232"/>
      <c r="AF231" s="232"/>
      <c r="AG231" s="232"/>
      <c r="AH231" s="232"/>
      <c r="AI231" s="232"/>
      <c r="AJ231" s="232"/>
      <c r="AK231" s="232"/>
      <c r="AL231" s="232"/>
      <c r="AM231" s="232"/>
      <c r="AN231" s="232"/>
      <c r="AO231" s="232"/>
      <c r="AP231" s="232"/>
      <c r="AQ231" s="232"/>
      <c r="AR231" s="232"/>
      <c r="AS231" s="232"/>
      <c r="AT231" s="232"/>
      <c r="AU231" s="232"/>
      <c r="AV231" s="232"/>
      <c r="AW231" s="232"/>
      <c r="AX231" s="232"/>
      <c r="AY231" s="232"/>
      <c r="AZ231" s="232"/>
      <c r="BA231" s="232"/>
      <c r="BB231" s="232"/>
    </row>
    <row r="232" spans="1:54">
      <c r="A232" s="232"/>
      <c r="B232" s="232"/>
      <c r="C232" s="232"/>
      <c r="D232" s="232"/>
      <c r="E232" s="232"/>
      <c r="F232" s="232"/>
      <c r="G232" s="16"/>
      <c r="H232" s="232"/>
      <c r="I232" s="232"/>
      <c r="J232" s="329"/>
      <c r="K232" s="18"/>
      <c r="L232" s="18"/>
      <c r="M232" s="232"/>
      <c r="N232" s="12"/>
      <c r="O232" s="232"/>
      <c r="P232" s="232"/>
      <c r="Q232" s="232"/>
      <c r="R232" s="232"/>
      <c r="S232" s="232"/>
      <c r="T232" s="232"/>
      <c r="U232" s="232"/>
      <c r="V232" s="232"/>
      <c r="W232" s="232"/>
      <c r="X232" s="232"/>
      <c r="Y232" s="232"/>
      <c r="Z232" s="232"/>
      <c r="AA232" s="232"/>
      <c r="AB232" s="232"/>
      <c r="AC232" s="232"/>
      <c r="AD232" s="232"/>
      <c r="AE232" s="232"/>
      <c r="AF232" s="232"/>
      <c r="AG232" s="232"/>
      <c r="AH232" s="232"/>
      <c r="AI232" s="232"/>
      <c r="AJ232" s="232"/>
      <c r="AK232" s="232"/>
      <c r="AL232" s="232"/>
      <c r="AM232" s="232"/>
      <c r="AN232" s="232"/>
      <c r="AO232" s="232"/>
      <c r="AP232" s="232"/>
      <c r="AQ232" s="232"/>
      <c r="AR232" s="232"/>
      <c r="AS232" s="232"/>
      <c r="AT232" s="232"/>
      <c r="AU232" s="232"/>
      <c r="AV232" s="232"/>
      <c r="AW232" s="232"/>
      <c r="AX232" s="232"/>
      <c r="AY232" s="232"/>
      <c r="AZ232" s="232"/>
      <c r="BA232" s="232"/>
      <c r="BB232" s="232"/>
    </row>
    <row r="233" spans="1:54">
      <c r="A233" s="232"/>
      <c r="B233" s="232"/>
      <c r="C233" s="232"/>
      <c r="D233" s="232"/>
      <c r="E233" s="232"/>
      <c r="F233" s="232"/>
      <c r="G233" s="16"/>
      <c r="H233" s="232"/>
      <c r="I233" s="232"/>
      <c r="J233" s="329"/>
      <c r="K233" s="18"/>
      <c r="L233" s="18"/>
      <c r="M233" s="232"/>
      <c r="N233" s="12"/>
      <c r="O233" s="232"/>
      <c r="P233" s="232"/>
      <c r="Q233" s="232"/>
      <c r="R233" s="232"/>
      <c r="S233" s="232"/>
      <c r="T233" s="232"/>
      <c r="U233" s="232"/>
      <c r="V233" s="232"/>
      <c r="W233" s="232"/>
      <c r="X233" s="232"/>
      <c r="Y233" s="232"/>
      <c r="Z233" s="232"/>
      <c r="AA233" s="232"/>
      <c r="AB233" s="232"/>
      <c r="AC233" s="232"/>
      <c r="AD233" s="232"/>
      <c r="AE233" s="232"/>
      <c r="AF233" s="232"/>
      <c r="AG233" s="232"/>
      <c r="AH233" s="232"/>
      <c r="AI233" s="232"/>
      <c r="AJ233" s="232"/>
      <c r="AK233" s="232"/>
      <c r="AL233" s="232"/>
      <c r="AM233" s="232"/>
      <c r="AN233" s="232"/>
      <c r="AO233" s="232"/>
      <c r="AP233" s="232"/>
      <c r="AQ233" s="232"/>
      <c r="AR233" s="232"/>
      <c r="AS233" s="232"/>
      <c r="AT233" s="232"/>
      <c r="AU233" s="232"/>
      <c r="AV233" s="232"/>
      <c r="AW233" s="232"/>
      <c r="AX233" s="232"/>
      <c r="AY233" s="232"/>
      <c r="AZ233" s="232"/>
      <c r="BA233" s="232"/>
      <c r="BB233" s="232"/>
    </row>
    <row r="234" spans="1:54">
      <c r="A234" s="232"/>
      <c r="B234" s="232"/>
      <c r="C234" s="232"/>
      <c r="D234" s="232"/>
      <c r="E234" s="232"/>
      <c r="F234" s="232"/>
      <c r="G234" s="16"/>
      <c r="H234" s="232"/>
      <c r="I234" s="232"/>
      <c r="J234" s="329"/>
      <c r="K234" s="18"/>
      <c r="L234" s="18"/>
      <c r="M234" s="232"/>
      <c r="N234" s="12"/>
      <c r="O234" s="232"/>
      <c r="P234" s="232"/>
      <c r="Q234" s="232"/>
      <c r="R234" s="232"/>
      <c r="S234" s="232"/>
      <c r="T234" s="232"/>
      <c r="U234" s="232"/>
      <c r="V234" s="232"/>
      <c r="W234" s="232"/>
      <c r="X234" s="232"/>
      <c r="Y234" s="232"/>
      <c r="Z234" s="232"/>
      <c r="AA234" s="232"/>
      <c r="AB234" s="232"/>
      <c r="AC234" s="232"/>
      <c r="AD234" s="232"/>
      <c r="AE234" s="232"/>
      <c r="AF234" s="232"/>
      <c r="AG234" s="232"/>
      <c r="AH234" s="232"/>
      <c r="AI234" s="232"/>
      <c r="AJ234" s="232"/>
      <c r="AK234" s="232"/>
      <c r="AL234" s="232"/>
      <c r="AM234" s="232"/>
      <c r="AN234" s="232"/>
      <c r="AO234" s="232"/>
      <c r="AP234" s="232"/>
      <c r="AQ234" s="232"/>
      <c r="AR234" s="232"/>
      <c r="AS234" s="232"/>
      <c r="AT234" s="232"/>
      <c r="AU234" s="232"/>
      <c r="AV234" s="232"/>
      <c r="AW234" s="232"/>
      <c r="AX234" s="232"/>
      <c r="AY234" s="232"/>
      <c r="AZ234" s="232"/>
      <c r="BA234" s="232"/>
      <c r="BB234" s="232"/>
    </row>
    <row r="235" spans="1:54">
      <c r="A235" s="232"/>
      <c r="B235" s="232"/>
      <c r="C235" s="232"/>
      <c r="D235" s="232"/>
      <c r="E235" s="232"/>
      <c r="F235" s="232"/>
      <c r="G235" s="16"/>
      <c r="H235" s="232"/>
      <c r="I235" s="232"/>
      <c r="J235" s="329"/>
      <c r="K235" s="18"/>
      <c r="L235" s="18"/>
      <c r="M235" s="232"/>
      <c r="N235" s="12"/>
      <c r="O235" s="232"/>
      <c r="P235" s="232"/>
      <c r="Q235" s="232"/>
      <c r="R235" s="232"/>
      <c r="S235" s="232"/>
      <c r="T235" s="232"/>
      <c r="U235" s="232"/>
      <c r="V235" s="232"/>
      <c r="W235" s="232"/>
      <c r="X235" s="232"/>
      <c r="Y235" s="232"/>
      <c r="Z235" s="232"/>
      <c r="AA235" s="232"/>
      <c r="AB235" s="232"/>
      <c r="AC235" s="232"/>
      <c r="AD235" s="232"/>
      <c r="AE235" s="232"/>
      <c r="AF235" s="232"/>
      <c r="AG235" s="232"/>
      <c r="AH235" s="232"/>
      <c r="AI235" s="232"/>
      <c r="AJ235" s="232"/>
      <c r="AK235" s="232"/>
      <c r="AL235" s="232"/>
      <c r="AM235" s="232"/>
      <c r="AN235" s="232"/>
      <c r="AO235" s="232"/>
      <c r="AP235" s="232"/>
      <c r="AQ235" s="232"/>
      <c r="AR235" s="232"/>
      <c r="AS235" s="232"/>
      <c r="AT235" s="232"/>
      <c r="AU235" s="232"/>
      <c r="AV235" s="232"/>
      <c r="AW235" s="232"/>
      <c r="AX235" s="232"/>
      <c r="AY235" s="232"/>
      <c r="AZ235" s="232"/>
      <c r="BA235" s="232"/>
      <c r="BB235" s="232"/>
    </row>
    <row r="236" spans="1:54">
      <c r="A236" s="232"/>
      <c r="B236" s="232"/>
      <c r="C236" s="232"/>
      <c r="D236" s="232"/>
      <c r="E236" s="232"/>
      <c r="F236" s="232"/>
      <c r="G236" s="16"/>
      <c r="H236" s="232"/>
      <c r="I236" s="232"/>
      <c r="J236" s="329"/>
      <c r="K236" s="18"/>
      <c r="L236" s="18"/>
      <c r="M236" s="232"/>
      <c r="N236" s="12"/>
      <c r="O236" s="232"/>
      <c r="P236" s="232"/>
      <c r="Q236" s="232"/>
      <c r="R236" s="232"/>
      <c r="S236" s="232"/>
      <c r="T236" s="232"/>
      <c r="U236" s="232"/>
      <c r="V236" s="232"/>
      <c r="W236" s="232"/>
      <c r="X236" s="232"/>
      <c r="Y236" s="232"/>
      <c r="Z236" s="232"/>
      <c r="AA236" s="232"/>
      <c r="AB236" s="232"/>
      <c r="AC236" s="232"/>
      <c r="AD236" s="232"/>
      <c r="AE236" s="232"/>
      <c r="AF236" s="232"/>
      <c r="AG236" s="232"/>
      <c r="AH236" s="232"/>
      <c r="AI236" s="232"/>
      <c r="AJ236" s="232"/>
      <c r="AK236" s="232"/>
      <c r="AL236" s="232"/>
      <c r="AM236" s="232"/>
      <c r="AN236" s="232"/>
      <c r="AO236" s="232"/>
      <c r="AP236" s="232"/>
      <c r="AQ236" s="232"/>
      <c r="AR236" s="232"/>
      <c r="AS236" s="232"/>
      <c r="AT236" s="232"/>
      <c r="AU236" s="232"/>
      <c r="AV236" s="232"/>
      <c r="AW236" s="232"/>
      <c r="AX236" s="232"/>
      <c r="AY236" s="232"/>
      <c r="AZ236" s="232"/>
      <c r="BA236" s="232"/>
      <c r="BB236" s="232"/>
    </row>
    <row r="237" spans="1:54">
      <c r="A237" s="232"/>
      <c r="B237" s="232"/>
      <c r="C237" s="232"/>
      <c r="D237" s="232"/>
      <c r="E237" s="232"/>
      <c r="F237" s="232"/>
      <c r="G237" s="16"/>
      <c r="H237" s="232"/>
      <c r="I237" s="232"/>
      <c r="J237" s="329"/>
      <c r="K237" s="18"/>
      <c r="L237" s="18"/>
      <c r="M237" s="232"/>
      <c r="N237" s="12"/>
      <c r="O237" s="232"/>
      <c r="P237" s="232"/>
      <c r="Q237" s="232"/>
      <c r="R237" s="232"/>
      <c r="S237" s="232"/>
      <c r="T237" s="232"/>
      <c r="U237" s="232"/>
      <c r="V237" s="232"/>
      <c r="W237" s="232"/>
      <c r="X237" s="232"/>
      <c r="Y237" s="232"/>
      <c r="Z237" s="232"/>
      <c r="AA237" s="232"/>
      <c r="AB237" s="232"/>
      <c r="AC237" s="232"/>
      <c r="AD237" s="232"/>
      <c r="AE237" s="232"/>
      <c r="AF237" s="232"/>
      <c r="AG237" s="232"/>
      <c r="AH237" s="232"/>
      <c r="AI237" s="232"/>
      <c r="AJ237" s="232"/>
      <c r="AK237" s="232"/>
      <c r="AL237" s="232"/>
      <c r="AM237" s="232"/>
      <c r="AN237" s="232"/>
      <c r="AO237" s="232"/>
      <c r="AP237" s="232"/>
      <c r="AQ237" s="232"/>
      <c r="AR237" s="232"/>
      <c r="AS237" s="232"/>
      <c r="AT237" s="232"/>
      <c r="AU237" s="232"/>
      <c r="AV237" s="232"/>
      <c r="AW237" s="232"/>
      <c r="AX237" s="232"/>
      <c r="AY237" s="232"/>
      <c r="AZ237" s="232"/>
      <c r="BA237" s="232"/>
      <c r="BB237" s="232"/>
    </row>
    <row r="238" spans="1:54">
      <c r="A238" s="232"/>
      <c r="B238" s="232"/>
      <c r="C238" s="232"/>
      <c r="D238" s="232"/>
      <c r="E238" s="232"/>
      <c r="F238" s="232"/>
      <c r="G238" s="16"/>
      <c r="H238" s="232"/>
      <c r="I238" s="232"/>
      <c r="J238" s="329"/>
      <c r="K238" s="18"/>
      <c r="L238" s="18"/>
      <c r="M238" s="232"/>
      <c r="N238" s="12"/>
      <c r="O238" s="232"/>
      <c r="P238" s="232"/>
      <c r="Q238" s="232"/>
      <c r="R238" s="232"/>
      <c r="S238" s="232"/>
      <c r="T238" s="232"/>
      <c r="U238" s="232"/>
      <c r="V238" s="232"/>
      <c r="W238" s="232"/>
      <c r="X238" s="232"/>
      <c r="Y238" s="232"/>
      <c r="Z238" s="232"/>
      <c r="AA238" s="232"/>
      <c r="AB238" s="232"/>
      <c r="AC238" s="232"/>
      <c r="AD238" s="232"/>
      <c r="AE238" s="232"/>
      <c r="AF238" s="232"/>
      <c r="AG238" s="232"/>
      <c r="AH238" s="232"/>
      <c r="AI238" s="232"/>
      <c r="AJ238" s="232"/>
      <c r="AK238" s="232"/>
      <c r="AL238" s="232"/>
      <c r="AM238" s="232"/>
      <c r="AN238" s="232"/>
      <c r="AO238" s="232"/>
      <c r="AP238" s="232"/>
      <c r="AQ238" s="232"/>
      <c r="AR238" s="232"/>
      <c r="AS238" s="232"/>
      <c r="AT238" s="232"/>
      <c r="AU238" s="232"/>
      <c r="AV238" s="232"/>
      <c r="AW238" s="232"/>
      <c r="AX238" s="232"/>
      <c r="AY238" s="232"/>
      <c r="AZ238" s="232"/>
      <c r="BA238" s="232"/>
      <c r="BB238" s="232"/>
    </row>
    <row r="239" spans="1:54">
      <c r="A239" s="232"/>
      <c r="B239" s="232"/>
      <c r="C239" s="232"/>
      <c r="D239" s="232"/>
      <c r="E239" s="232"/>
      <c r="F239" s="232"/>
      <c r="G239" s="16"/>
      <c r="H239" s="232"/>
      <c r="I239" s="232"/>
      <c r="J239" s="329"/>
      <c r="K239" s="18"/>
      <c r="L239" s="18"/>
      <c r="M239" s="232"/>
      <c r="N239" s="12"/>
      <c r="O239" s="232"/>
      <c r="P239" s="232"/>
      <c r="Q239" s="232"/>
      <c r="R239" s="232"/>
      <c r="S239" s="232"/>
      <c r="T239" s="232"/>
      <c r="U239" s="232"/>
      <c r="V239" s="232"/>
      <c r="W239" s="232"/>
      <c r="X239" s="232"/>
      <c r="Y239" s="232"/>
      <c r="Z239" s="232"/>
      <c r="AA239" s="232"/>
      <c r="AB239" s="232"/>
      <c r="AC239" s="232"/>
      <c r="AD239" s="232"/>
      <c r="AE239" s="232"/>
      <c r="AF239" s="232"/>
      <c r="AG239" s="232"/>
      <c r="AH239" s="232"/>
      <c r="AI239" s="232"/>
      <c r="AJ239" s="232"/>
      <c r="AK239" s="232"/>
      <c r="AL239" s="232"/>
      <c r="AM239" s="232"/>
      <c r="AN239" s="232"/>
      <c r="AO239" s="232"/>
      <c r="AP239" s="232"/>
      <c r="AQ239" s="232"/>
      <c r="AR239" s="232"/>
      <c r="AS239" s="232"/>
      <c r="AT239" s="232"/>
      <c r="AU239" s="232"/>
      <c r="AV239" s="232"/>
      <c r="AW239" s="232"/>
      <c r="AX239" s="232"/>
      <c r="AY239" s="232"/>
      <c r="AZ239" s="232"/>
      <c r="BA239" s="232"/>
      <c r="BB239" s="232"/>
    </row>
    <row r="240" spans="1:54">
      <c r="A240" s="232"/>
      <c r="B240" s="232"/>
      <c r="C240" s="232"/>
      <c r="D240" s="232"/>
      <c r="E240" s="232"/>
      <c r="F240" s="232"/>
      <c r="G240" s="16"/>
      <c r="H240" s="232"/>
      <c r="I240" s="232"/>
      <c r="J240" s="329"/>
      <c r="K240" s="18"/>
      <c r="L240" s="18"/>
      <c r="M240" s="232"/>
      <c r="N240" s="12"/>
      <c r="O240" s="232"/>
      <c r="P240" s="232"/>
      <c r="Q240" s="232"/>
      <c r="R240" s="232"/>
      <c r="S240" s="232"/>
      <c r="T240" s="232"/>
      <c r="U240" s="232"/>
      <c r="V240" s="232"/>
      <c r="W240" s="232"/>
      <c r="X240" s="232"/>
      <c r="Y240" s="232"/>
      <c r="Z240" s="232"/>
      <c r="AA240" s="232"/>
      <c r="AB240" s="232"/>
      <c r="AC240" s="232"/>
      <c r="AD240" s="232"/>
      <c r="AE240" s="232"/>
      <c r="AF240" s="232"/>
      <c r="AG240" s="232"/>
      <c r="AH240" s="232"/>
      <c r="AI240" s="232"/>
      <c r="AJ240" s="232"/>
      <c r="AK240" s="232"/>
      <c r="AL240" s="232"/>
      <c r="AM240" s="232"/>
      <c r="AN240" s="232"/>
      <c r="AO240" s="232"/>
      <c r="AP240" s="232"/>
      <c r="AQ240" s="232"/>
      <c r="AR240" s="232"/>
      <c r="AS240" s="232"/>
      <c r="AT240" s="232"/>
      <c r="AU240" s="232"/>
      <c r="AV240" s="232"/>
      <c r="AW240" s="232"/>
      <c r="AX240" s="232"/>
      <c r="AY240" s="232"/>
      <c r="AZ240" s="232"/>
      <c r="BA240" s="232"/>
      <c r="BB240" s="232"/>
    </row>
    <row r="241" spans="1:54">
      <c r="A241" s="232"/>
      <c r="B241" s="232"/>
      <c r="C241" s="232"/>
      <c r="D241" s="232"/>
      <c r="E241" s="232"/>
      <c r="F241" s="232"/>
      <c r="G241" s="16"/>
      <c r="H241" s="232"/>
      <c r="I241" s="232"/>
      <c r="J241" s="329"/>
      <c r="K241" s="18"/>
      <c r="L241" s="18"/>
      <c r="M241" s="232"/>
      <c r="N241" s="12"/>
      <c r="O241" s="232"/>
      <c r="P241" s="232"/>
      <c r="Q241" s="232"/>
      <c r="R241" s="232"/>
      <c r="S241" s="232"/>
      <c r="T241" s="232"/>
      <c r="U241" s="232"/>
      <c r="V241" s="232"/>
      <c r="W241" s="232"/>
      <c r="X241" s="232"/>
      <c r="Y241" s="232"/>
      <c r="Z241" s="232"/>
      <c r="AA241" s="232"/>
      <c r="AB241" s="232"/>
      <c r="AC241" s="232"/>
      <c r="AD241" s="232"/>
      <c r="AE241" s="232"/>
      <c r="AF241" s="232"/>
      <c r="AG241" s="232"/>
      <c r="AH241" s="232"/>
      <c r="AI241" s="232"/>
      <c r="AJ241" s="232"/>
      <c r="AK241" s="232"/>
      <c r="AL241" s="232"/>
      <c r="AM241" s="232"/>
      <c r="AN241" s="232"/>
      <c r="AO241" s="232"/>
      <c r="AP241" s="232"/>
      <c r="AQ241" s="232"/>
      <c r="AR241" s="232"/>
      <c r="AS241" s="232"/>
      <c r="AT241" s="232"/>
      <c r="AU241" s="232"/>
      <c r="AV241" s="232"/>
      <c r="AW241" s="232"/>
      <c r="AX241" s="232"/>
      <c r="AY241" s="232"/>
      <c r="AZ241" s="232"/>
      <c r="BA241" s="232"/>
      <c r="BB241" s="232"/>
    </row>
    <row r="242" spans="1:54">
      <c r="A242" s="232"/>
      <c r="B242" s="232"/>
      <c r="C242" s="232"/>
      <c r="D242" s="232"/>
      <c r="E242" s="232"/>
      <c r="F242" s="232"/>
      <c r="G242" s="16"/>
      <c r="H242" s="232"/>
      <c r="I242" s="232"/>
      <c r="J242" s="329"/>
      <c r="K242" s="18"/>
      <c r="L242" s="18"/>
      <c r="M242" s="232"/>
      <c r="N242" s="12"/>
      <c r="O242" s="232"/>
      <c r="P242" s="232"/>
      <c r="Q242" s="232"/>
      <c r="R242" s="232"/>
      <c r="S242" s="232"/>
      <c r="T242" s="232"/>
      <c r="U242" s="232"/>
      <c r="V242" s="232"/>
      <c r="W242" s="232"/>
      <c r="X242" s="232"/>
      <c r="Y242" s="232"/>
      <c r="Z242" s="232"/>
      <c r="AA242" s="232"/>
      <c r="AB242" s="232"/>
      <c r="AC242" s="232"/>
      <c r="AD242" s="232"/>
      <c r="AE242" s="232"/>
      <c r="AF242" s="232"/>
      <c r="AG242" s="232"/>
      <c r="AH242" s="232"/>
      <c r="AI242" s="232"/>
      <c r="AJ242" s="232"/>
      <c r="AK242" s="232"/>
      <c r="AL242" s="232"/>
      <c r="AM242" s="232"/>
      <c r="AN242" s="232"/>
      <c r="AO242" s="232"/>
      <c r="AP242" s="232"/>
      <c r="AQ242" s="232"/>
      <c r="AR242" s="232"/>
      <c r="AS242" s="232"/>
      <c r="AT242" s="232"/>
      <c r="AU242" s="232"/>
      <c r="AV242" s="232"/>
      <c r="AW242" s="232"/>
      <c r="AX242" s="232"/>
      <c r="AY242" s="232"/>
      <c r="AZ242" s="232"/>
      <c r="BA242" s="232"/>
      <c r="BB242" s="232"/>
    </row>
    <row r="243" spans="1:54">
      <c r="A243" s="232"/>
      <c r="B243" s="232"/>
      <c r="C243" s="232"/>
      <c r="D243" s="232"/>
      <c r="E243" s="232"/>
      <c r="F243" s="232"/>
      <c r="G243" s="16"/>
      <c r="H243" s="232"/>
      <c r="I243" s="232"/>
      <c r="J243" s="329"/>
      <c r="K243" s="18"/>
      <c r="L243" s="18"/>
      <c r="M243" s="232"/>
      <c r="N243" s="12"/>
      <c r="O243" s="232"/>
      <c r="P243" s="232"/>
      <c r="Q243" s="232"/>
      <c r="R243" s="232"/>
      <c r="S243" s="232"/>
      <c r="T243" s="232"/>
      <c r="U243" s="232"/>
      <c r="V243" s="232"/>
      <c r="W243" s="232"/>
      <c r="X243" s="232"/>
      <c r="Y243" s="232"/>
      <c r="Z243" s="232"/>
      <c r="AA243" s="232"/>
      <c r="AB243" s="232"/>
      <c r="AC243" s="232"/>
      <c r="AD243" s="232"/>
      <c r="AE243" s="232"/>
      <c r="AF243" s="232"/>
      <c r="AG243" s="232"/>
      <c r="AH243" s="232"/>
      <c r="AI243" s="232"/>
      <c r="AJ243" s="232"/>
      <c r="AK243" s="232"/>
      <c r="AL243" s="232"/>
      <c r="AM243" s="232"/>
      <c r="AN243" s="232"/>
      <c r="AO243" s="232"/>
      <c r="AP243" s="232"/>
      <c r="AQ243" s="232"/>
      <c r="AR243" s="232"/>
      <c r="AS243" s="232"/>
      <c r="AT243" s="232"/>
      <c r="AU243" s="232"/>
      <c r="AV243" s="232"/>
      <c r="AW243" s="232"/>
      <c r="AX243" s="232"/>
      <c r="AY243" s="232"/>
      <c r="AZ243" s="232"/>
      <c r="BA243" s="232"/>
      <c r="BB243" s="232"/>
    </row>
    <row r="244" spans="1:54">
      <c r="A244" s="232"/>
      <c r="B244" s="232"/>
      <c r="C244" s="232"/>
      <c r="D244" s="232"/>
      <c r="E244" s="232"/>
      <c r="F244" s="232"/>
      <c r="G244" s="16"/>
      <c r="H244" s="232"/>
      <c r="I244" s="232"/>
      <c r="J244" s="329"/>
      <c r="K244" s="18"/>
      <c r="L244" s="18"/>
      <c r="M244" s="232"/>
      <c r="N244" s="12"/>
      <c r="O244" s="232"/>
      <c r="P244" s="232"/>
      <c r="Q244" s="232"/>
      <c r="R244" s="232"/>
      <c r="S244" s="232"/>
      <c r="T244" s="232"/>
      <c r="U244" s="232"/>
      <c r="V244" s="232"/>
      <c r="W244" s="232"/>
      <c r="X244" s="232"/>
      <c r="Y244" s="232"/>
      <c r="Z244" s="232"/>
      <c r="AA244" s="232"/>
      <c r="AB244" s="232"/>
      <c r="AC244" s="232"/>
      <c r="AD244" s="232"/>
      <c r="AE244" s="232"/>
      <c r="AF244" s="232"/>
      <c r="AG244" s="232"/>
      <c r="AH244" s="232"/>
      <c r="AI244" s="232"/>
      <c r="AJ244" s="232"/>
      <c r="AK244" s="232"/>
      <c r="AL244" s="232"/>
      <c r="AM244" s="232"/>
      <c r="AN244" s="232"/>
      <c r="AO244" s="232"/>
      <c r="AP244" s="232"/>
      <c r="AQ244" s="232"/>
      <c r="AR244" s="232"/>
      <c r="AS244" s="232"/>
      <c r="AT244" s="232"/>
      <c r="AU244" s="232"/>
      <c r="AV244" s="232"/>
      <c r="AW244" s="232"/>
      <c r="AX244" s="232"/>
      <c r="AY244" s="232"/>
      <c r="AZ244" s="232"/>
      <c r="BA244" s="232"/>
      <c r="BB244" s="232"/>
    </row>
    <row r="245" spans="1:54">
      <c r="A245" s="232"/>
      <c r="B245" s="232"/>
      <c r="C245" s="232"/>
      <c r="D245" s="232"/>
      <c r="E245" s="232"/>
      <c r="F245" s="232"/>
      <c r="G245" s="16"/>
      <c r="H245" s="232"/>
      <c r="I245" s="232"/>
      <c r="J245" s="329"/>
      <c r="K245" s="18"/>
      <c r="L245" s="18"/>
      <c r="M245" s="232"/>
      <c r="N245" s="12"/>
      <c r="O245" s="232"/>
      <c r="P245" s="232"/>
      <c r="Q245" s="232"/>
      <c r="R245" s="232"/>
      <c r="S245" s="232"/>
      <c r="T245" s="232"/>
      <c r="U245" s="232"/>
      <c r="V245" s="232"/>
      <c r="W245" s="232"/>
      <c r="X245" s="232"/>
      <c r="Y245" s="232"/>
      <c r="Z245" s="232"/>
      <c r="AA245" s="232"/>
      <c r="AB245" s="232"/>
      <c r="AC245" s="232"/>
      <c r="AD245" s="232"/>
      <c r="AE245" s="232"/>
      <c r="AF245" s="232"/>
      <c r="AG245" s="232"/>
      <c r="AH245" s="232"/>
      <c r="AI245" s="232"/>
      <c r="AJ245" s="232"/>
      <c r="AK245" s="232"/>
      <c r="AL245" s="232"/>
      <c r="AM245" s="232"/>
      <c r="AN245" s="232"/>
      <c r="AO245" s="232"/>
      <c r="AP245" s="232"/>
      <c r="AQ245" s="232"/>
      <c r="AR245" s="232"/>
      <c r="AS245" s="232"/>
      <c r="AT245" s="232"/>
      <c r="AU245" s="232"/>
      <c r="AV245" s="232"/>
      <c r="AW245" s="232"/>
      <c r="AX245" s="232"/>
      <c r="AY245" s="232"/>
      <c r="AZ245" s="232"/>
      <c r="BA245" s="232"/>
      <c r="BB245" s="232"/>
    </row>
    <row r="246" spans="1:54">
      <c r="A246" s="232"/>
      <c r="B246" s="232"/>
      <c r="C246" s="232"/>
      <c r="D246" s="232"/>
      <c r="E246" s="232"/>
      <c r="F246" s="232"/>
      <c r="G246" s="16"/>
      <c r="H246" s="232"/>
      <c r="I246" s="232"/>
      <c r="J246" s="329"/>
      <c r="K246" s="18"/>
      <c r="L246" s="18"/>
      <c r="M246" s="232"/>
      <c r="N246" s="12"/>
      <c r="O246" s="232"/>
      <c r="P246" s="232"/>
      <c r="Q246" s="232"/>
      <c r="R246" s="232"/>
      <c r="S246" s="232"/>
      <c r="T246" s="232"/>
      <c r="U246" s="232"/>
      <c r="V246" s="232"/>
      <c r="W246" s="232"/>
      <c r="X246" s="232"/>
      <c r="Y246" s="232"/>
      <c r="Z246" s="232"/>
      <c r="AA246" s="232"/>
      <c r="AB246" s="232"/>
      <c r="AC246" s="232"/>
      <c r="AD246" s="232"/>
      <c r="AE246" s="232"/>
      <c r="AF246" s="232"/>
      <c r="AG246" s="232"/>
      <c r="AH246" s="232"/>
      <c r="AI246" s="232"/>
      <c r="AJ246" s="232"/>
      <c r="AK246" s="232"/>
      <c r="AL246" s="232"/>
      <c r="AM246" s="232"/>
      <c r="AN246" s="232"/>
      <c r="AO246" s="232"/>
      <c r="AP246" s="232"/>
      <c r="AQ246" s="232"/>
      <c r="AR246" s="232"/>
      <c r="AS246" s="232"/>
      <c r="AT246" s="232"/>
      <c r="AU246" s="232"/>
      <c r="AV246" s="232"/>
      <c r="AW246" s="232"/>
      <c r="AX246" s="232"/>
      <c r="AY246" s="232"/>
      <c r="AZ246" s="232"/>
      <c r="BA246" s="232"/>
      <c r="BB246" s="232"/>
    </row>
    <row r="247" spans="1:54">
      <c r="A247" s="232"/>
      <c r="B247" s="232"/>
      <c r="C247" s="232"/>
      <c r="D247" s="232"/>
      <c r="E247" s="232"/>
      <c r="F247" s="232"/>
      <c r="G247" s="16"/>
      <c r="H247" s="232"/>
      <c r="I247" s="232"/>
      <c r="J247" s="329"/>
      <c r="K247" s="18"/>
      <c r="L247" s="18"/>
      <c r="M247" s="232"/>
      <c r="N247" s="12"/>
      <c r="O247" s="232"/>
      <c r="P247" s="232"/>
      <c r="Q247" s="232"/>
      <c r="R247" s="232"/>
      <c r="S247" s="232"/>
      <c r="T247" s="232"/>
      <c r="U247" s="232"/>
      <c r="V247" s="232"/>
      <c r="W247" s="232"/>
      <c r="X247" s="232"/>
      <c r="Y247" s="232"/>
      <c r="Z247" s="232"/>
      <c r="AA247" s="232"/>
      <c r="AB247" s="232"/>
      <c r="AC247" s="232"/>
      <c r="AD247" s="232"/>
      <c r="AE247" s="232"/>
      <c r="AF247" s="232"/>
      <c r="AG247" s="232"/>
      <c r="AH247" s="232"/>
      <c r="AI247" s="232"/>
      <c r="AJ247" s="232"/>
      <c r="AK247" s="232"/>
      <c r="AL247" s="232"/>
      <c r="AM247" s="232"/>
      <c r="AN247" s="232"/>
      <c r="AO247" s="232"/>
      <c r="AP247" s="232"/>
      <c r="AQ247" s="232"/>
      <c r="AR247" s="232"/>
      <c r="AS247" s="232"/>
      <c r="AT247" s="232"/>
      <c r="AU247" s="232"/>
      <c r="AV247" s="232"/>
      <c r="AW247" s="232"/>
      <c r="AX247" s="232"/>
      <c r="AY247" s="232"/>
      <c r="AZ247" s="232"/>
      <c r="BA247" s="232"/>
      <c r="BB247" s="232"/>
    </row>
    <row r="248" spans="1:54">
      <c r="A248" s="232"/>
      <c r="B248" s="232"/>
      <c r="C248" s="232"/>
      <c r="D248" s="232"/>
      <c r="E248" s="232"/>
      <c r="F248" s="232"/>
      <c r="G248" s="16"/>
      <c r="H248" s="232"/>
      <c r="I248" s="232"/>
      <c r="J248" s="329"/>
      <c r="K248" s="18"/>
      <c r="L248" s="18"/>
      <c r="M248" s="232"/>
      <c r="N248" s="12"/>
      <c r="O248" s="232"/>
      <c r="P248" s="232"/>
      <c r="Q248" s="232"/>
      <c r="R248" s="232"/>
      <c r="S248" s="232"/>
      <c r="T248" s="232"/>
      <c r="U248" s="232"/>
      <c r="V248" s="232"/>
      <c r="W248" s="232"/>
      <c r="X248" s="232"/>
      <c r="Y248" s="232"/>
      <c r="Z248" s="232"/>
      <c r="AA248" s="232"/>
      <c r="AB248" s="232"/>
      <c r="AC248" s="232"/>
      <c r="AD248" s="232"/>
      <c r="AE248" s="232"/>
      <c r="AF248" s="232"/>
      <c r="AG248" s="232"/>
      <c r="AH248" s="232"/>
      <c r="AI248" s="232"/>
      <c r="AJ248" s="232"/>
      <c r="AK248" s="232"/>
      <c r="AL248" s="232"/>
      <c r="AM248" s="232"/>
      <c r="AN248" s="232"/>
      <c r="AO248" s="232"/>
      <c r="AP248" s="232"/>
      <c r="AQ248" s="232"/>
      <c r="AR248" s="232"/>
      <c r="AS248" s="232"/>
      <c r="AT248" s="232"/>
      <c r="AU248" s="232"/>
      <c r="AV248" s="232"/>
      <c r="AW248" s="232"/>
      <c r="AX248" s="232"/>
      <c r="AY248" s="232"/>
      <c r="AZ248" s="232"/>
      <c r="BA248" s="232"/>
      <c r="BB248" s="232"/>
    </row>
    <row r="249" spans="1:54">
      <c r="A249" s="232"/>
      <c r="B249" s="232"/>
      <c r="C249" s="232"/>
      <c r="D249" s="232"/>
      <c r="E249" s="232"/>
      <c r="F249" s="232"/>
      <c r="G249" s="16"/>
      <c r="H249" s="232"/>
      <c r="I249" s="232"/>
      <c r="J249" s="329"/>
      <c r="K249" s="18"/>
      <c r="L249" s="18"/>
      <c r="M249" s="232"/>
      <c r="N249" s="12"/>
      <c r="O249" s="232"/>
      <c r="P249" s="232"/>
      <c r="Q249" s="232"/>
      <c r="R249" s="232"/>
      <c r="S249" s="232"/>
      <c r="T249" s="232"/>
      <c r="U249" s="232"/>
      <c r="V249" s="232"/>
      <c r="W249" s="232"/>
      <c r="X249" s="232"/>
      <c r="Y249" s="232"/>
      <c r="Z249" s="232"/>
      <c r="AA249" s="232"/>
      <c r="AB249" s="232"/>
      <c r="AC249" s="232"/>
      <c r="AD249" s="232"/>
      <c r="AE249" s="232"/>
      <c r="AF249" s="232"/>
      <c r="AG249" s="232"/>
      <c r="AH249" s="232"/>
      <c r="AI249" s="232"/>
      <c r="AJ249" s="232"/>
      <c r="AK249" s="232"/>
      <c r="AL249" s="232"/>
      <c r="AM249" s="232"/>
      <c r="AN249" s="232"/>
      <c r="AO249" s="232"/>
      <c r="AP249" s="232"/>
      <c r="AQ249" s="232"/>
      <c r="AR249" s="232"/>
      <c r="AS249" s="232"/>
      <c r="AT249" s="232"/>
      <c r="AU249" s="232"/>
      <c r="AV249" s="232"/>
      <c r="AW249" s="232"/>
      <c r="AX249" s="232"/>
      <c r="AY249" s="232"/>
      <c r="AZ249" s="232"/>
      <c r="BA249" s="232"/>
      <c r="BB249" s="232"/>
    </row>
    <row r="250" spans="1:54">
      <c r="A250" s="232"/>
      <c r="B250" s="232"/>
      <c r="C250" s="232"/>
      <c r="D250" s="232"/>
      <c r="E250" s="232"/>
      <c r="F250" s="232"/>
      <c r="G250" s="16"/>
      <c r="H250" s="232"/>
      <c r="I250" s="232"/>
      <c r="J250" s="329"/>
      <c r="K250" s="18"/>
      <c r="L250" s="18"/>
      <c r="M250" s="232"/>
      <c r="N250" s="12"/>
      <c r="O250" s="232"/>
      <c r="P250" s="232"/>
      <c r="Q250" s="232"/>
      <c r="R250" s="232"/>
      <c r="S250" s="232"/>
      <c r="T250" s="232"/>
      <c r="U250" s="232"/>
      <c r="V250" s="232"/>
      <c r="W250" s="232"/>
      <c r="X250" s="232"/>
      <c r="Y250" s="232"/>
      <c r="Z250" s="232"/>
      <c r="AA250" s="232"/>
      <c r="AB250" s="232"/>
      <c r="AC250" s="232"/>
      <c r="AD250" s="232"/>
      <c r="AE250" s="232"/>
      <c r="AF250" s="232"/>
      <c r="AG250" s="232"/>
      <c r="AH250" s="232"/>
      <c r="AI250" s="232"/>
      <c r="AJ250" s="232"/>
      <c r="AK250" s="232"/>
      <c r="AL250" s="232"/>
      <c r="AM250" s="232"/>
      <c r="AN250" s="232"/>
      <c r="AO250" s="232"/>
      <c r="AP250" s="232"/>
      <c r="AQ250" s="232"/>
      <c r="AR250" s="232"/>
      <c r="AS250" s="232"/>
      <c r="AT250" s="232"/>
      <c r="AU250" s="232"/>
      <c r="AV250" s="232"/>
      <c r="AW250" s="232"/>
      <c r="AX250" s="232"/>
      <c r="AY250" s="232"/>
      <c r="AZ250" s="232"/>
      <c r="BA250" s="232"/>
      <c r="BB250" s="232"/>
    </row>
    <row r="251" spans="1:54">
      <c r="A251" s="232"/>
      <c r="B251" s="232"/>
      <c r="C251" s="232"/>
      <c r="D251" s="232"/>
      <c r="E251" s="232"/>
      <c r="F251" s="232"/>
      <c r="G251" s="16"/>
      <c r="H251" s="232"/>
      <c r="I251" s="232"/>
      <c r="J251" s="329"/>
      <c r="K251" s="18"/>
      <c r="L251" s="18"/>
      <c r="M251" s="232"/>
      <c r="N251" s="12"/>
      <c r="O251" s="232"/>
      <c r="P251" s="232"/>
      <c r="Q251" s="232"/>
      <c r="R251" s="232"/>
      <c r="S251" s="232"/>
      <c r="T251" s="232"/>
      <c r="U251" s="232"/>
      <c r="V251" s="232"/>
      <c r="W251" s="232"/>
      <c r="X251" s="232"/>
      <c r="Y251" s="232"/>
      <c r="Z251" s="232"/>
      <c r="AA251" s="232"/>
      <c r="AB251" s="232"/>
      <c r="AC251" s="232"/>
      <c r="AD251" s="232"/>
      <c r="AE251" s="232"/>
      <c r="AF251" s="232"/>
      <c r="AG251" s="232"/>
      <c r="AH251" s="232"/>
      <c r="AI251" s="232"/>
      <c r="AJ251" s="232"/>
      <c r="AK251" s="232"/>
      <c r="AL251" s="232"/>
      <c r="AM251" s="232"/>
      <c r="AN251" s="232"/>
      <c r="AO251" s="232"/>
      <c r="AP251" s="232"/>
      <c r="AQ251" s="232"/>
      <c r="AR251" s="232"/>
      <c r="AS251" s="232"/>
      <c r="AT251" s="232"/>
      <c r="AU251" s="232"/>
      <c r="AV251" s="232"/>
      <c r="AW251" s="232"/>
      <c r="AX251" s="232"/>
      <c r="AY251" s="232"/>
      <c r="AZ251" s="232"/>
      <c r="BA251" s="232"/>
      <c r="BB251" s="232"/>
    </row>
    <row r="252" spans="1:54">
      <c r="A252" s="232"/>
      <c r="B252" s="232"/>
      <c r="C252" s="232"/>
      <c r="D252" s="232"/>
      <c r="E252" s="232"/>
      <c r="F252" s="232"/>
      <c r="G252" s="16"/>
      <c r="H252" s="232"/>
      <c r="I252" s="232"/>
      <c r="J252" s="329"/>
      <c r="K252" s="18"/>
      <c r="L252" s="18"/>
      <c r="M252" s="232"/>
      <c r="N252" s="12"/>
      <c r="O252" s="232"/>
      <c r="P252" s="232"/>
      <c r="Q252" s="232"/>
      <c r="R252" s="232"/>
      <c r="S252" s="232"/>
      <c r="T252" s="232"/>
      <c r="U252" s="232"/>
      <c r="V252" s="232"/>
      <c r="W252" s="232"/>
      <c r="X252" s="232"/>
      <c r="Y252" s="232"/>
      <c r="Z252" s="232"/>
      <c r="AA252" s="232"/>
      <c r="AB252" s="232"/>
      <c r="AC252" s="232"/>
      <c r="AD252" s="232"/>
      <c r="AE252" s="232"/>
      <c r="AF252" s="232"/>
      <c r="AG252" s="232"/>
      <c r="AH252" s="232"/>
      <c r="AI252" s="232"/>
      <c r="AJ252" s="232"/>
      <c r="AK252" s="232"/>
      <c r="AL252" s="232"/>
      <c r="AM252" s="232"/>
      <c r="AN252" s="232"/>
      <c r="AO252" s="232"/>
      <c r="AP252" s="232"/>
      <c r="AQ252" s="232"/>
      <c r="AR252" s="232"/>
      <c r="AS252" s="232"/>
      <c r="AT252" s="232"/>
      <c r="AU252" s="232"/>
      <c r="AV252" s="232"/>
      <c r="AW252" s="232"/>
      <c r="AX252" s="232"/>
      <c r="AY252" s="232"/>
      <c r="AZ252" s="232"/>
      <c r="BA252" s="232"/>
      <c r="BB252" s="232"/>
    </row>
    <row r="253" spans="1:54">
      <c r="A253" s="232"/>
      <c r="B253" s="232"/>
      <c r="C253" s="232"/>
      <c r="D253" s="232"/>
      <c r="E253" s="232"/>
      <c r="F253" s="232"/>
      <c r="G253" s="16"/>
      <c r="H253" s="232"/>
      <c r="I253" s="232"/>
      <c r="J253" s="329"/>
      <c r="K253" s="18"/>
      <c r="L253" s="18"/>
      <c r="M253" s="232"/>
      <c r="N253" s="12"/>
      <c r="O253" s="232"/>
      <c r="P253" s="232"/>
      <c r="Q253" s="232"/>
      <c r="R253" s="232"/>
      <c r="S253" s="232"/>
      <c r="T253" s="232"/>
      <c r="U253" s="232"/>
      <c r="V253" s="232"/>
      <c r="W253" s="232"/>
      <c r="X253" s="232"/>
      <c r="Y253" s="232"/>
      <c r="Z253" s="232"/>
      <c r="AA253" s="232"/>
      <c r="AB253" s="232"/>
      <c r="AC253" s="232"/>
      <c r="AD253" s="232"/>
      <c r="AE253" s="232"/>
      <c r="AF253" s="232"/>
      <c r="AG253" s="232"/>
      <c r="AH253" s="232"/>
      <c r="AI253" s="232"/>
      <c r="AJ253" s="232"/>
      <c r="AK253" s="232"/>
      <c r="AL253" s="232"/>
      <c r="AM253" s="232"/>
      <c r="AN253" s="232"/>
      <c r="AO253" s="232"/>
      <c r="AP253" s="232"/>
      <c r="AQ253" s="232"/>
      <c r="AR253" s="232"/>
      <c r="AS253" s="232"/>
      <c r="AT253" s="232"/>
      <c r="AU253" s="232"/>
      <c r="AV253" s="232"/>
      <c r="AW253" s="232"/>
      <c r="AX253" s="232"/>
      <c r="AY253" s="232"/>
      <c r="AZ253" s="232"/>
      <c r="BA253" s="232"/>
      <c r="BB253" s="232"/>
    </row>
    <row r="254" spans="1:54">
      <c r="A254" s="232"/>
      <c r="B254" s="232"/>
      <c r="C254" s="232"/>
      <c r="D254" s="232"/>
      <c r="E254" s="232"/>
      <c r="F254" s="232"/>
      <c r="G254" s="16"/>
      <c r="H254" s="232"/>
      <c r="I254" s="232"/>
      <c r="J254" s="329"/>
      <c r="K254" s="18"/>
      <c r="L254" s="18"/>
      <c r="M254" s="232"/>
      <c r="N254" s="12"/>
      <c r="O254" s="232"/>
      <c r="P254" s="232"/>
      <c r="Q254" s="232"/>
      <c r="R254" s="232"/>
      <c r="S254" s="232"/>
      <c r="T254" s="232"/>
      <c r="U254" s="232"/>
      <c r="V254" s="232"/>
      <c r="W254" s="232"/>
      <c r="X254" s="232"/>
      <c r="Y254" s="232"/>
      <c r="Z254" s="232"/>
      <c r="AA254" s="232"/>
      <c r="AB254" s="232"/>
      <c r="AC254" s="232"/>
      <c r="AD254" s="232"/>
      <c r="AE254" s="232"/>
      <c r="AF254" s="232"/>
      <c r="AG254" s="232"/>
      <c r="AH254" s="232"/>
      <c r="AI254" s="232"/>
      <c r="AJ254" s="232"/>
      <c r="AK254" s="232"/>
      <c r="AL254" s="232"/>
      <c r="AM254" s="232"/>
      <c r="AN254" s="232"/>
      <c r="AO254" s="232"/>
      <c r="AP254" s="232"/>
      <c r="AQ254" s="232"/>
      <c r="AR254" s="232"/>
      <c r="AS254" s="232"/>
      <c r="AT254" s="232"/>
      <c r="AU254" s="232"/>
      <c r="AV254" s="232"/>
      <c r="AW254" s="232"/>
      <c r="AX254" s="232"/>
      <c r="AY254" s="232"/>
      <c r="AZ254" s="232"/>
      <c r="BA254" s="232"/>
      <c r="BB254" s="232"/>
    </row>
    <row r="255" spans="1:54">
      <c r="A255" s="232"/>
      <c r="B255" s="232"/>
      <c r="C255" s="232"/>
      <c r="D255" s="232"/>
      <c r="E255" s="232"/>
      <c r="F255" s="232"/>
      <c r="G255" s="16"/>
      <c r="H255" s="232"/>
      <c r="I255" s="232"/>
      <c r="J255" s="329"/>
      <c r="K255" s="18"/>
      <c r="L255" s="18"/>
      <c r="M255" s="232"/>
      <c r="N255" s="12"/>
      <c r="O255" s="232"/>
      <c r="P255" s="232"/>
      <c r="Q255" s="232"/>
      <c r="R255" s="232"/>
      <c r="S255" s="232"/>
      <c r="T255" s="232"/>
      <c r="U255" s="232"/>
      <c r="V255" s="232"/>
      <c r="W255" s="232"/>
      <c r="X255" s="232"/>
      <c r="Y255" s="232"/>
      <c r="Z255" s="232"/>
      <c r="AA255" s="232"/>
      <c r="AB255" s="232"/>
      <c r="AC255" s="232"/>
      <c r="AD255" s="232"/>
      <c r="AE255" s="232"/>
      <c r="AF255" s="232"/>
      <c r="AG255" s="232"/>
      <c r="AH255" s="232"/>
      <c r="AI255" s="232"/>
      <c r="AJ255" s="232"/>
      <c r="AK255" s="232"/>
      <c r="AL255" s="232"/>
      <c r="AM255" s="232"/>
      <c r="AN255" s="232"/>
      <c r="AO255" s="232"/>
      <c r="AP255" s="232"/>
      <c r="AQ255" s="232"/>
      <c r="AR255" s="232"/>
      <c r="AS255" s="232"/>
      <c r="AT255" s="232"/>
      <c r="AU255" s="232"/>
      <c r="AV255" s="232"/>
      <c r="AW255" s="232"/>
      <c r="AX255" s="232"/>
      <c r="AY255" s="232"/>
      <c r="AZ255" s="232"/>
      <c r="BA255" s="232"/>
      <c r="BB255" s="232"/>
    </row>
    <row r="256" spans="1:54">
      <c r="A256" s="232"/>
      <c r="B256" s="232"/>
      <c r="C256" s="232"/>
      <c r="D256" s="232"/>
      <c r="E256" s="232"/>
      <c r="F256" s="232"/>
      <c r="G256" s="16"/>
      <c r="H256" s="232"/>
      <c r="I256" s="232"/>
      <c r="J256" s="329"/>
      <c r="K256" s="18"/>
      <c r="L256" s="18"/>
      <c r="M256" s="232"/>
      <c r="N256" s="12"/>
      <c r="O256" s="232"/>
      <c r="P256" s="232"/>
      <c r="Q256" s="232"/>
      <c r="R256" s="232"/>
      <c r="S256" s="232"/>
      <c r="T256" s="232"/>
      <c r="U256" s="232"/>
      <c r="V256" s="232"/>
      <c r="W256" s="232"/>
      <c r="X256" s="232"/>
      <c r="Y256" s="232"/>
      <c r="Z256" s="232"/>
      <c r="AA256" s="232"/>
      <c r="AB256" s="232"/>
      <c r="AC256" s="232"/>
      <c r="AD256" s="232"/>
      <c r="AE256" s="232"/>
      <c r="AF256" s="232"/>
      <c r="AG256" s="232"/>
      <c r="AH256" s="232"/>
      <c r="AI256" s="232"/>
      <c r="AJ256" s="232"/>
      <c r="AK256" s="232"/>
      <c r="AL256" s="232"/>
      <c r="AM256" s="232"/>
      <c r="AN256" s="232"/>
      <c r="AO256" s="232"/>
      <c r="AP256" s="232"/>
      <c r="AQ256" s="232"/>
      <c r="AR256" s="232"/>
      <c r="AS256" s="232"/>
      <c r="AT256" s="232"/>
      <c r="AU256" s="232"/>
      <c r="AV256" s="232"/>
      <c r="AW256" s="232"/>
      <c r="AX256" s="232"/>
      <c r="AY256" s="232"/>
      <c r="AZ256" s="232"/>
      <c r="BA256" s="232"/>
      <c r="BB256" s="232"/>
    </row>
    <row r="257" spans="1:54">
      <c r="A257" s="232"/>
      <c r="B257" s="232"/>
      <c r="C257" s="232"/>
      <c r="D257" s="232"/>
      <c r="E257" s="232"/>
      <c r="F257" s="232"/>
      <c r="G257" s="16"/>
      <c r="H257" s="232"/>
      <c r="I257" s="232"/>
      <c r="J257" s="329"/>
      <c r="K257" s="18"/>
      <c r="L257" s="18"/>
      <c r="M257" s="232"/>
      <c r="N257" s="12"/>
      <c r="O257" s="232"/>
      <c r="P257" s="232"/>
      <c r="Q257" s="232"/>
      <c r="R257" s="232"/>
      <c r="S257" s="232"/>
      <c r="T257" s="232"/>
      <c r="U257" s="232"/>
      <c r="V257" s="232"/>
      <c r="W257" s="232"/>
      <c r="X257" s="232"/>
      <c r="Y257" s="232"/>
      <c r="Z257" s="232"/>
      <c r="AA257" s="232"/>
      <c r="AB257" s="232"/>
      <c r="AC257" s="232"/>
      <c r="AD257" s="232"/>
      <c r="AE257" s="232"/>
      <c r="AF257" s="232"/>
      <c r="AG257" s="232"/>
      <c r="AH257" s="232"/>
      <c r="AI257" s="232"/>
      <c r="AJ257" s="232"/>
      <c r="AK257" s="232"/>
      <c r="AL257" s="232"/>
      <c r="AM257" s="232"/>
      <c r="AN257" s="232"/>
      <c r="AO257" s="232"/>
      <c r="AP257" s="232"/>
      <c r="AQ257" s="232"/>
      <c r="AR257" s="232"/>
      <c r="AS257" s="232"/>
      <c r="AT257" s="232"/>
      <c r="AU257" s="232"/>
      <c r="AV257" s="232"/>
      <c r="AW257" s="232"/>
      <c r="AX257" s="232"/>
      <c r="AY257" s="232"/>
      <c r="AZ257" s="232"/>
      <c r="BA257" s="232"/>
      <c r="BB257" s="232"/>
    </row>
    <row r="258" spans="1:54">
      <c r="A258" s="232"/>
      <c r="B258" s="232"/>
      <c r="C258" s="232"/>
      <c r="D258" s="232"/>
      <c r="E258" s="232"/>
      <c r="F258" s="232"/>
      <c r="G258" s="16"/>
      <c r="H258" s="232"/>
      <c r="I258" s="232"/>
      <c r="J258" s="329"/>
      <c r="K258" s="18"/>
      <c r="L258" s="18"/>
      <c r="M258" s="232"/>
      <c r="N258" s="12"/>
      <c r="O258" s="232"/>
      <c r="P258" s="232"/>
      <c r="Q258" s="232"/>
      <c r="R258" s="232"/>
      <c r="S258" s="232"/>
      <c r="T258" s="232"/>
      <c r="U258" s="232"/>
      <c r="V258" s="232"/>
      <c r="W258" s="232"/>
      <c r="X258" s="232"/>
      <c r="Y258" s="232"/>
      <c r="Z258" s="232"/>
      <c r="AA258" s="232"/>
      <c r="AB258" s="232"/>
      <c r="AC258" s="232"/>
      <c r="AD258" s="232"/>
      <c r="AE258" s="232"/>
      <c r="AF258" s="232"/>
      <c r="AG258" s="232"/>
      <c r="AH258" s="232"/>
      <c r="AI258" s="232"/>
      <c r="AJ258" s="232"/>
      <c r="AK258" s="232"/>
      <c r="AL258" s="232"/>
      <c r="AM258" s="232"/>
      <c r="AN258" s="232"/>
      <c r="AO258" s="232"/>
      <c r="AP258" s="232"/>
      <c r="AQ258" s="232"/>
      <c r="AR258" s="232"/>
      <c r="AS258" s="232"/>
      <c r="AT258" s="232"/>
      <c r="AU258" s="232"/>
      <c r="AV258" s="232"/>
      <c r="AW258" s="232"/>
      <c r="AX258" s="232"/>
      <c r="AY258" s="232"/>
      <c r="AZ258" s="232"/>
      <c r="BA258" s="232"/>
      <c r="BB258" s="232"/>
    </row>
    <row r="259" spans="1:54">
      <c r="A259" s="232"/>
      <c r="B259" s="232"/>
      <c r="C259" s="232"/>
      <c r="D259" s="232"/>
      <c r="E259" s="232"/>
      <c r="F259" s="232"/>
      <c r="G259" s="16"/>
      <c r="H259" s="232"/>
      <c r="I259" s="232"/>
      <c r="J259" s="329"/>
      <c r="K259" s="18"/>
      <c r="L259" s="18"/>
      <c r="M259" s="232"/>
      <c r="N259" s="12"/>
      <c r="O259" s="232"/>
      <c r="P259" s="232"/>
      <c r="Q259" s="232"/>
      <c r="R259" s="232"/>
      <c r="S259" s="232"/>
      <c r="T259" s="232"/>
      <c r="U259" s="232"/>
      <c r="V259" s="232"/>
      <c r="W259" s="232"/>
      <c r="X259" s="232"/>
      <c r="Y259" s="232"/>
      <c r="Z259" s="232"/>
      <c r="AA259" s="232"/>
      <c r="AB259" s="232"/>
      <c r="AC259" s="232"/>
      <c r="AD259" s="232"/>
      <c r="AE259" s="232"/>
      <c r="AF259" s="232"/>
      <c r="AG259" s="232"/>
      <c r="AH259" s="232"/>
      <c r="AI259" s="232"/>
      <c r="AJ259" s="232"/>
      <c r="AK259" s="232"/>
      <c r="AL259" s="232"/>
      <c r="AM259" s="232"/>
      <c r="AN259" s="232"/>
      <c r="AO259" s="232"/>
      <c r="AP259" s="232"/>
      <c r="AQ259" s="232"/>
      <c r="AR259" s="232"/>
      <c r="AS259" s="232"/>
      <c r="AT259" s="232"/>
      <c r="AU259" s="232"/>
      <c r="AV259" s="232"/>
      <c r="AW259" s="232"/>
      <c r="AX259" s="232"/>
      <c r="AY259" s="232"/>
      <c r="AZ259" s="232"/>
      <c r="BA259" s="232"/>
      <c r="BB259" s="232"/>
    </row>
    <row r="260" spans="1:54">
      <c r="A260" s="232"/>
      <c r="B260" s="232"/>
      <c r="C260" s="232"/>
      <c r="D260" s="232"/>
      <c r="E260" s="232"/>
      <c r="F260" s="232"/>
      <c r="G260" s="16"/>
      <c r="H260" s="232"/>
      <c r="I260" s="232"/>
      <c r="J260" s="329"/>
      <c r="K260" s="18"/>
      <c r="L260" s="18"/>
      <c r="M260" s="232"/>
      <c r="N260" s="12"/>
      <c r="O260" s="232"/>
      <c r="P260" s="232"/>
      <c r="Q260" s="232"/>
      <c r="R260" s="232"/>
      <c r="S260" s="232"/>
      <c r="T260" s="232"/>
      <c r="U260" s="232"/>
      <c r="V260" s="232"/>
      <c r="W260" s="232"/>
      <c r="X260" s="232"/>
      <c r="Y260" s="232"/>
      <c r="Z260" s="232"/>
      <c r="AA260" s="232"/>
      <c r="AB260" s="232"/>
      <c r="AC260" s="232"/>
      <c r="AD260" s="232"/>
      <c r="AE260" s="232"/>
      <c r="AF260" s="232"/>
      <c r="AG260" s="232"/>
      <c r="AH260" s="232"/>
      <c r="AI260" s="232"/>
      <c r="AJ260" s="232"/>
      <c r="AK260" s="232"/>
      <c r="AL260" s="232"/>
      <c r="AM260" s="232"/>
      <c r="AN260" s="232"/>
      <c r="AO260" s="232"/>
      <c r="AP260" s="232"/>
      <c r="AQ260" s="232"/>
      <c r="AR260" s="232"/>
      <c r="AS260" s="232"/>
      <c r="AT260" s="232"/>
      <c r="AU260" s="232"/>
      <c r="AV260" s="232"/>
      <c r="AW260" s="232"/>
      <c r="AX260" s="232"/>
      <c r="AY260" s="232"/>
      <c r="AZ260" s="232"/>
      <c r="BA260" s="232"/>
      <c r="BB260" s="232"/>
    </row>
    <row r="261" spans="1:54">
      <c r="A261" s="232"/>
      <c r="B261" s="232"/>
      <c r="C261" s="232"/>
      <c r="D261" s="232"/>
      <c r="E261" s="232"/>
      <c r="F261" s="232"/>
      <c r="G261" s="16"/>
      <c r="H261" s="232"/>
      <c r="I261" s="232"/>
      <c r="J261" s="329"/>
      <c r="K261" s="18"/>
      <c r="L261" s="18"/>
      <c r="M261" s="232"/>
      <c r="N261" s="12"/>
      <c r="O261" s="232"/>
      <c r="P261" s="232"/>
      <c r="Q261" s="232"/>
      <c r="R261" s="232"/>
      <c r="S261" s="232"/>
      <c r="T261" s="232"/>
      <c r="U261" s="232"/>
      <c r="V261" s="232"/>
      <c r="W261" s="232"/>
      <c r="X261" s="232"/>
      <c r="Y261" s="232"/>
      <c r="Z261" s="232"/>
      <c r="AA261" s="232"/>
      <c r="AB261" s="232"/>
      <c r="AC261" s="232"/>
      <c r="AD261" s="232"/>
      <c r="AE261" s="232"/>
      <c r="AF261" s="232"/>
      <c r="AG261" s="232"/>
      <c r="AH261" s="232"/>
      <c r="AI261" s="232"/>
      <c r="AJ261" s="232"/>
      <c r="AK261" s="232"/>
      <c r="AL261" s="232"/>
      <c r="AM261" s="232"/>
      <c r="AN261" s="232"/>
      <c r="AO261" s="232"/>
      <c r="AP261" s="232"/>
      <c r="AQ261" s="232"/>
      <c r="AR261" s="232"/>
      <c r="AS261" s="232"/>
      <c r="AT261" s="232"/>
      <c r="AU261" s="232"/>
      <c r="AV261" s="232"/>
      <c r="AW261" s="232"/>
      <c r="AX261" s="232"/>
      <c r="AY261" s="232"/>
      <c r="AZ261" s="232"/>
      <c r="BA261" s="232"/>
      <c r="BB261" s="232"/>
    </row>
    <row r="262" spans="1:54">
      <c r="A262" s="232"/>
      <c r="B262" s="232"/>
      <c r="C262" s="232"/>
      <c r="D262" s="232"/>
      <c r="E262" s="232"/>
      <c r="F262" s="232"/>
      <c r="G262" s="16"/>
      <c r="H262" s="232"/>
      <c r="I262" s="232"/>
      <c r="J262" s="329"/>
      <c r="K262" s="18"/>
      <c r="L262" s="18"/>
      <c r="M262" s="232"/>
      <c r="N262" s="12"/>
      <c r="O262" s="232"/>
      <c r="P262" s="232"/>
      <c r="Q262" s="232"/>
      <c r="R262" s="232"/>
      <c r="S262" s="232"/>
      <c r="T262" s="232"/>
      <c r="U262" s="232"/>
      <c r="V262" s="232"/>
      <c r="W262" s="232"/>
      <c r="X262" s="232"/>
      <c r="Y262" s="232"/>
      <c r="Z262" s="232"/>
      <c r="AA262" s="232"/>
      <c r="AB262" s="232"/>
      <c r="AC262" s="232"/>
      <c r="AD262" s="232"/>
      <c r="AE262" s="232"/>
      <c r="AF262" s="232"/>
      <c r="AG262" s="232"/>
      <c r="AH262" s="232"/>
      <c r="AI262" s="232"/>
      <c r="AJ262" s="232"/>
      <c r="AK262" s="232"/>
      <c r="AL262" s="232"/>
      <c r="AM262" s="232"/>
      <c r="AN262" s="232"/>
      <c r="AO262" s="232"/>
      <c r="AP262" s="232"/>
      <c r="AQ262" s="232"/>
      <c r="AR262" s="232"/>
      <c r="AS262" s="232"/>
      <c r="AT262" s="232"/>
      <c r="AU262" s="232"/>
      <c r="AV262" s="232"/>
      <c r="AW262" s="232"/>
      <c r="AX262" s="232"/>
      <c r="AY262" s="232"/>
      <c r="AZ262" s="232"/>
      <c r="BA262" s="232"/>
      <c r="BB262" s="232"/>
    </row>
    <row r="263" spans="1:54">
      <c r="A263" s="232"/>
      <c r="B263" s="232"/>
      <c r="C263" s="232"/>
      <c r="D263" s="232"/>
      <c r="E263" s="232"/>
      <c r="F263" s="232"/>
      <c r="G263" s="16"/>
      <c r="H263" s="232"/>
      <c r="I263" s="232"/>
      <c r="J263" s="329"/>
      <c r="K263" s="18"/>
      <c r="L263" s="18"/>
      <c r="M263" s="232"/>
      <c r="N263" s="12"/>
      <c r="O263" s="232"/>
      <c r="P263" s="232"/>
      <c r="Q263" s="232"/>
      <c r="R263" s="232"/>
      <c r="S263" s="232"/>
      <c r="T263" s="232"/>
      <c r="U263" s="232"/>
      <c r="V263" s="232"/>
      <c r="W263" s="232"/>
      <c r="X263" s="232"/>
      <c r="Y263" s="232"/>
      <c r="Z263" s="232"/>
      <c r="AA263" s="232"/>
      <c r="AB263" s="232"/>
      <c r="AC263" s="232"/>
      <c r="AD263" s="232"/>
      <c r="AE263" s="232"/>
      <c r="AF263" s="232"/>
      <c r="AG263" s="232"/>
      <c r="AH263" s="232"/>
      <c r="AI263" s="232"/>
      <c r="AJ263" s="232"/>
      <c r="AK263" s="232"/>
      <c r="AL263" s="232"/>
      <c r="AM263" s="232"/>
      <c r="AN263" s="232"/>
      <c r="AO263" s="232"/>
      <c r="AP263" s="232"/>
      <c r="AQ263" s="232"/>
      <c r="AR263" s="232"/>
      <c r="AS263" s="232"/>
      <c r="AT263" s="232"/>
      <c r="AU263" s="232"/>
      <c r="AV263" s="232"/>
      <c r="AW263" s="232"/>
      <c r="AX263" s="232"/>
      <c r="AY263" s="232"/>
      <c r="AZ263" s="232"/>
      <c r="BA263" s="232"/>
      <c r="BB263" s="232"/>
    </row>
    <row r="264" spans="1:54">
      <c r="A264" s="232"/>
      <c r="B264" s="232"/>
      <c r="C264" s="232"/>
      <c r="D264" s="232"/>
      <c r="E264" s="232"/>
      <c r="F264" s="232"/>
      <c r="G264" s="16"/>
      <c r="H264" s="232"/>
      <c r="I264" s="232"/>
      <c r="J264" s="329"/>
      <c r="K264" s="18"/>
      <c r="L264" s="18"/>
      <c r="M264" s="232"/>
      <c r="N264" s="12"/>
      <c r="O264" s="232"/>
      <c r="P264" s="232"/>
      <c r="Q264" s="232"/>
      <c r="R264" s="232"/>
      <c r="S264" s="232"/>
      <c r="T264" s="232"/>
      <c r="U264" s="232"/>
      <c r="V264" s="232"/>
      <c r="W264" s="232"/>
      <c r="X264" s="232"/>
      <c r="Y264" s="232"/>
      <c r="Z264" s="232"/>
      <c r="AA264" s="232"/>
      <c r="AB264" s="232"/>
      <c r="AC264" s="232"/>
      <c r="AD264" s="232"/>
      <c r="AE264" s="232"/>
      <c r="AF264" s="232"/>
      <c r="AG264" s="232"/>
      <c r="AH264" s="232"/>
      <c r="AI264" s="232"/>
      <c r="AJ264" s="232"/>
      <c r="AK264" s="232"/>
      <c r="AL264" s="232"/>
      <c r="AM264" s="232"/>
      <c r="AN264" s="232"/>
      <c r="AO264" s="232"/>
      <c r="AP264" s="232"/>
      <c r="AQ264" s="232"/>
      <c r="AR264" s="232"/>
      <c r="AS264" s="232"/>
      <c r="AT264" s="232"/>
      <c r="AU264" s="232"/>
      <c r="AV264" s="232"/>
      <c r="AW264" s="232"/>
      <c r="AX264" s="232"/>
      <c r="AY264" s="232"/>
      <c r="AZ264" s="232"/>
      <c r="BA264" s="232"/>
      <c r="BB264" s="232"/>
    </row>
    <row r="265" spans="1:54">
      <c r="A265" s="232"/>
      <c r="B265" s="232"/>
      <c r="C265" s="232"/>
      <c r="D265" s="232"/>
      <c r="E265" s="232"/>
      <c r="F265" s="232"/>
      <c r="G265" s="16"/>
      <c r="H265" s="232"/>
      <c r="I265" s="232"/>
      <c r="J265" s="329"/>
      <c r="K265" s="18"/>
      <c r="L265" s="18"/>
      <c r="M265" s="232"/>
      <c r="N265" s="12"/>
      <c r="O265" s="232"/>
      <c r="P265" s="232"/>
      <c r="Q265" s="232"/>
      <c r="R265" s="232"/>
      <c r="S265" s="232"/>
      <c r="T265" s="232"/>
      <c r="U265" s="232"/>
      <c r="V265" s="232"/>
      <c r="W265" s="232"/>
      <c r="X265" s="232"/>
      <c r="Y265" s="232"/>
      <c r="Z265" s="232"/>
      <c r="AA265" s="232"/>
      <c r="AB265" s="232"/>
      <c r="AC265" s="232"/>
      <c r="AD265" s="232"/>
      <c r="AE265" s="232"/>
      <c r="AF265" s="232"/>
      <c r="AG265" s="232"/>
      <c r="AH265" s="232"/>
      <c r="AI265" s="232"/>
      <c r="AJ265" s="232"/>
      <c r="AK265" s="232"/>
      <c r="AL265" s="232"/>
      <c r="AM265" s="232"/>
      <c r="AN265" s="232"/>
      <c r="AO265" s="232"/>
      <c r="AP265" s="232"/>
      <c r="AQ265" s="232"/>
      <c r="AR265" s="232"/>
      <c r="AS265" s="232"/>
      <c r="AT265" s="232"/>
      <c r="AU265" s="232"/>
      <c r="AV265" s="232"/>
      <c r="AW265" s="232"/>
      <c r="AX265" s="232"/>
      <c r="AY265" s="232"/>
      <c r="AZ265" s="232"/>
      <c r="BA265" s="232"/>
      <c r="BB265" s="232"/>
    </row>
    <row r="266" spans="1:54">
      <c r="A266" s="232"/>
      <c r="B266" s="232"/>
      <c r="C266" s="232"/>
      <c r="D266" s="232"/>
      <c r="E266" s="232"/>
      <c r="F266" s="232"/>
      <c r="G266" s="16"/>
      <c r="H266" s="232"/>
      <c r="I266" s="232"/>
      <c r="J266" s="329"/>
      <c r="K266" s="18"/>
      <c r="L266" s="18"/>
      <c r="M266" s="232"/>
      <c r="N266" s="12"/>
      <c r="O266" s="232"/>
      <c r="P266" s="232"/>
      <c r="Q266" s="232"/>
      <c r="R266" s="232"/>
      <c r="S266" s="232"/>
      <c r="T266" s="232"/>
      <c r="U266" s="232"/>
      <c r="V266" s="232"/>
      <c r="W266" s="232"/>
      <c r="X266" s="232"/>
      <c r="Y266" s="232"/>
      <c r="Z266" s="232"/>
      <c r="AA266" s="232"/>
      <c r="AB266" s="232"/>
      <c r="AC266" s="232"/>
      <c r="AD266" s="232"/>
      <c r="AE266" s="232"/>
      <c r="AF266" s="232"/>
      <c r="AG266" s="232"/>
      <c r="AH266" s="232"/>
      <c r="AI266" s="232"/>
      <c r="AJ266" s="232"/>
      <c r="AK266" s="232"/>
      <c r="AL266" s="232"/>
      <c r="AM266" s="232"/>
      <c r="AN266" s="232"/>
      <c r="AO266" s="232"/>
      <c r="AP266" s="232"/>
      <c r="AQ266" s="232"/>
      <c r="AR266" s="232"/>
      <c r="AS266" s="232"/>
      <c r="AT266" s="232"/>
      <c r="AU266" s="232"/>
      <c r="AV266" s="232"/>
      <c r="AW266" s="232"/>
      <c r="AX266" s="232"/>
      <c r="AY266" s="232"/>
      <c r="AZ266" s="232"/>
      <c r="BA266" s="232"/>
      <c r="BB266" s="232"/>
    </row>
    <row r="267" spans="1:54">
      <c r="A267" s="232"/>
      <c r="B267" s="232"/>
      <c r="C267" s="232"/>
      <c r="D267" s="232"/>
      <c r="E267" s="232"/>
      <c r="F267" s="232"/>
      <c r="G267" s="16"/>
      <c r="H267" s="232"/>
      <c r="I267" s="232"/>
      <c r="J267" s="329"/>
      <c r="K267" s="18"/>
      <c r="L267" s="18"/>
      <c r="M267" s="232"/>
      <c r="N267" s="12"/>
      <c r="O267" s="232"/>
      <c r="P267" s="232"/>
      <c r="Q267" s="232"/>
      <c r="R267" s="232"/>
      <c r="S267" s="232"/>
      <c r="T267" s="232"/>
      <c r="U267" s="232"/>
      <c r="V267" s="232"/>
      <c r="W267" s="232"/>
      <c r="X267" s="232"/>
      <c r="Y267" s="232"/>
      <c r="Z267" s="232"/>
      <c r="AA267" s="232"/>
      <c r="AB267" s="232"/>
      <c r="AC267" s="232"/>
      <c r="AD267" s="232"/>
      <c r="AE267" s="232"/>
      <c r="AF267" s="232"/>
      <c r="AG267" s="232"/>
      <c r="AH267" s="232"/>
      <c r="AI267" s="232"/>
      <c r="AJ267" s="232"/>
      <c r="AK267" s="232"/>
      <c r="AL267" s="232"/>
      <c r="AM267" s="232"/>
      <c r="AN267" s="232"/>
      <c r="AO267" s="232"/>
      <c r="AP267" s="232"/>
      <c r="AQ267" s="232"/>
      <c r="AR267" s="232"/>
      <c r="AS267" s="232"/>
      <c r="AT267" s="232"/>
      <c r="AU267" s="232"/>
      <c r="AV267" s="232"/>
      <c r="AW267" s="232"/>
      <c r="AX267" s="232"/>
      <c r="AY267" s="232"/>
      <c r="AZ267" s="232"/>
      <c r="BA267" s="232"/>
      <c r="BB267" s="232"/>
    </row>
    <row r="268" spans="1:54">
      <c r="A268" s="232"/>
      <c r="B268" s="232"/>
      <c r="C268" s="232"/>
      <c r="D268" s="232"/>
      <c r="E268" s="232"/>
      <c r="F268" s="232"/>
      <c r="G268" s="16"/>
      <c r="H268" s="232"/>
      <c r="I268" s="232"/>
      <c r="J268" s="329"/>
      <c r="K268" s="18"/>
      <c r="L268" s="18"/>
      <c r="M268" s="232"/>
      <c r="N268" s="12"/>
      <c r="O268" s="232"/>
      <c r="P268" s="232"/>
      <c r="Q268" s="232"/>
      <c r="R268" s="232"/>
      <c r="S268" s="232"/>
      <c r="T268" s="232"/>
      <c r="U268" s="232"/>
      <c r="V268" s="232"/>
      <c r="W268" s="232"/>
      <c r="X268" s="232"/>
      <c r="Y268" s="232"/>
      <c r="Z268" s="232"/>
      <c r="AA268" s="232"/>
      <c r="AB268" s="232"/>
      <c r="AC268" s="232"/>
      <c r="AD268" s="232"/>
      <c r="AE268" s="232"/>
      <c r="AF268" s="232"/>
      <c r="AG268" s="232"/>
      <c r="AH268" s="232"/>
      <c r="AI268" s="232"/>
      <c r="AJ268" s="232"/>
      <c r="AK268" s="232"/>
      <c r="AL268" s="232"/>
      <c r="AM268" s="232"/>
      <c r="AN268" s="232"/>
      <c r="AO268" s="232"/>
      <c r="AP268" s="232"/>
      <c r="AQ268" s="232"/>
      <c r="AR268" s="232"/>
      <c r="AS268" s="232"/>
      <c r="AT268" s="232"/>
      <c r="AU268" s="232"/>
      <c r="AV268" s="232"/>
      <c r="AW268" s="232"/>
      <c r="AX268" s="232"/>
      <c r="AY268" s="232"/>
      <c r="AZ268" s="232"/>
      <c r="BA268" s="232"/>
      <c r="BB268" s="232"/>
    </row>
    <row r="269" spans="1:54">
      <c r="A269" s="232"/>
      <c r="B269" s="232"/>
      <c r="C269" s="232"/>
      <c r="D269" s="232"/>
      <c r="E269" s="232"/>
      <c r="F269" s="232"/>
      <c r="G269" s="16"/>
      <c r="H269" s="232"/>
      <c r="I269" s="232"/>
      <c r="J269" s="329"/>
      <c r="K269" s="18"/>
      <c r="L269" s="18"/>
      <c r="M269" s="232"/>
      <c r="N269" s="12"/>
      <c r="O269" s="232"/>
      <c r="P269" s="232"/>
      <c r="Q269" s="232"/>
      <c r="R269" s="232"/>
      <c r="S269" s="232"/>
      <c r="T269" s="232"/>
      <c r="U269" s="232"/>
      <c r="V269" s="232"/>
      <c r="W269" s="232"/>
      <c r="X269" s="232"/>
      <c r="Y269" s="232"/>
      <c r="Z269" s="232"/>
      <c r="AA269" s="232"/>
      <c r="AB269" s="232"/>
      <c r="AC269" s="232"/>
      <c r="AD269" s="232"/>
      <c r="AE269" s="232"/>
      <c r="AF269" s="232"/>
      <c r="AG269" s="232"/>
      <c r="AH269" s="232"/>
      <c r="AI269" s="232"/>
      <c r="AJ269" s="232"/>
      <c r="AK269" s="232"/>
      <c r="AL269" s="232"/>
      <c r="AM269" s="232"/>
      <c r="AN269" s="232"/>
      <c r="AO269" s="232"/>
      <c r="AP269" s="232"/>
      <c r="AQ269" s="232"/>
      <c r="AR269" s="232"/>
      <c r="AS269" s="232"/>
      <c r="AT269" s="232"/>
      <c r="AU269" s="232"/>
      <c r="AV269" s="232"/>
      <c r="AW269" s="232"/>
      <c r="AX269" s="232"/>
      <c r="AY269" s="232"/>
      <c r="AZ269" s="232"/>
      <c r="BA269" s="232"/>
      <c r="BB269" s="232"/>
    </row>
    <row r="270" spans="1:54">
      <c r="A270" s="232"/>
      <c r="B270" s="232"/>
      <c r="C270" s="232"/>
      <c r="D270" s="232"/>
      <c r="E270" s="232"/>
      <c r="F270" s="232"/>
      <c r="G270" s="16"/>
      <c r="H270" s="232"/>
      <c r="I270" s="232"/>
      <c r="J270" s="329"/>
      <c r="K270" s="18"/>
      <c r="L270" s="18"/>
      <c r="M270" s="232"/>
      <c r="N270" s="12"/>
      <c r="O270" s="232"/>
      <c r="P270" s="232"/>
      <c r="Q270" s="232"/>
      <c r="R270" s="232"/>
      <c r="S270" s="232"/>
      <c r="T270" s="232"/>
      <c r="U270" s="232"/>
      <c r="V270" s="232"/>
      <c r="W270" s="232"/>
      <c r="X270" s="232"/>
      <c r="Y270" s="232"/>
      <c r="Z270" s="232"/>
      <c r="AA270" s="232"/>
      <c r="AB270" s="232"/>
      <c r="AC270" s="232"/>
      <c r="AD270" s="232"/>
      <c r="AE270" s="232"/>
      <c r="AF270" s="232"/>
      <c r="AG270" s="232"/>
      <c r="AH270" s="232"/>
      <c r="AI270" s="232"/>
      <c r="AJ270" s="232"/>
      <c r="AK270" s="232"/>
      <c r="AL270" s="232"/>
      <c r="AM270" s="232"/>
      <c r="AN270" s="232"/>
      <c r="AO270" s="232"/>
      <c r="AP270" s="232"/>
      <c r="AQ270" s="232"/>
      <c r="AR270" s="232"/>
      <c r="AS270" s="232"/>
      <c r="AT270" s="232"/>
      <c r="AU270" s="232"/>
      <c r="AV270" s="232"/>
      <c r="AW270" s="232"/>
      <c r="AX270" s="232"/>
      <c r="AY270" s="232"/>
      <c r="AZ270" s="232"/>
      <c r="BA270" s="232"/>
      <c r="BB270" s="232"/>
    </row>
    <row r="271" spans="1:54">
      <c r="A271" s="232"/>
      <c r="B271" s="232"/>
      <c r="C271" s="232"/>
      <c r="D271" s="232"/>
      <c r="E271" s="232"/>
      <c r="F271" s="232"/>
      <c r="G271" s="16"/>
      <c r="H271" s="232"/>
      <c r="I271" s="232"/>
      <c r="J271" s="329"/>
      <c r="K271" s="18"/>
      <c r="L271" s="18"/>
      <c r="M271" s="232"/>
      <c r="N271" s="12"/>
      <c r="O271" s="232"/>
      <c r="P271" s="232"/>
      <c r="Q271" s="232"/>
      <c r="R271" s="232"/>
      <c r="S271" s="232"/>
      <c r="T271" s="232"/>
      <c r="U271" s="232"/>
      <c r="V271" s="232"/>
      <c r="W271" s="232"/>
      <c r="X271" s="232"/>
      <c r="Y271" s="232"/>
      <c r="Z271" s="232"/>
      <c r="AA271" s="232"/>
      <c r="AB271" s="232"/>
      <c r="AC271" s="232"/>
      <c r="AD271" s="232"/>
      <c r="AE271" s="232"/>
      <c r="AF271" s="232"/>
      <c r="AG271" s="232"/>
      <c r="AH271" s="232"/>
      <c r="AI271" s="232"/>
      <c r="AJ271" s="232"/>
      <c r="AK271" s="232"/>
      <c r="AL271" s="232"/>
      <c r="AM271" s="232"/>
      <c r="AN271" s="232"/>
      <c r="AO271" s="232"/>
      <c r="AP271" s="232"/>
      <c r="AQ271" s="232"/>
      <c r="AR271" s="232"/>
      <c r="AS271" s="232"/>
      <c r="AT271" s="232"/>
      <c r="AU271" s="232"/>
      <c r="AV271" s="232"/>
      <c r="AW271" s="232"/>
      <c r="AX271" s="232"/>
      <c r="AY271" s="232"/>
      <c r="AZ271" s="232"/>
      <c r="BA271" s="232"/>
      <c r="BB271" s="232"/>
    </row>
    <row r="272" spans="1:54">
      <c r="A272" s="232"/>
      <c r="B272" s="232"/>
      <c r="C272" s="232"/>
      <c r="D272" s="232"/>
      <c r="E272" s="232"/>
      <c r="F272" s="232"/>
      <c r="G272" s="16"/>
      <c r="H272" s="232"/>
      <c r="I272" s="232"/>
      <c r="J272" s="329"/>
      <c r="K272" s="18"/>
      <c r="L272" s="18"/>
      <c r="M272" s="232"/>
      <c r="N272" s="12"/>
      <c r="O272" s="232"/>
      <c r="P272" s="232"/>
      <c r="Q272" s="232"/>
      <c r="R272" s="232"/>
      <c r="S272" s="232"/>
      <c r="T272" s="232"/>
      <c r="U272" s="232"/>
      <c r="V272" s="232"/>
      <c r="W272" s="232"/>
      <c r="X272" s="232"/>
      <c r="Y272" s="232"/>
      <c r="Z272" s="232"/>
      <c r="AA272" s="232"/>
      <c r="AB272" s="232"/>
      <c r="AC272" s="232"/>
      <c r="AD272" s="232"/>
      <c r="AE272" s="232"/>
      <c r="AF272" s="232"/>
      <c r="AG272" s="232"/>
      <c r="AH272" s="232"/>
      <c r="AI272" s="232"/>
      <c r="AJ272" s="232"/>
      <c r="AK272" s="232"/>
      <c r="AL272" s="232"/>
      <c r="AM272" s="232"/>
      <c r="AN272" s="232"/>
      <c r="AO272" s="232"/>
      <c r="AP272" s="232"/>
      <c r="AQ272" s="232"/>
      <c r="AR272" s="232"/>
      <c r="AS272" s="232"/>
      <c r="AT272" s="232"/>
      <c r="AU272" s="232"/>
      <c r="AV272" s="232"/>
      <c r="AW272" s="232"/>
      <c r="AX272" s="232"/>
      <c r="AY272" s="232"/>
      <c r="AZ272" s="232"/>
      <c r="BA272" s="232"/>
      <c r="BB272" s="232"/>
    </row>
    <row r="273" spans="1:54">
      <c r="A273" s="232"/>
      <c r="B273" s="232"/>
      <c r="C273" s="232"/>
      <c r="D273" s="232"/>
      <c r="E273" s="232"/>
      <c r="F273" s="232"/>
      <c r="G273" s="16"/>
      <c r="H273" s="232"/>
      <c r="I273" s="232"/>
      <c r="J273" s="329"/>
      <c r="K273" s="18"/>
      <c r="L273" s="18"/>
      <c r="M273" s="232"/>
      <c r="N273" s="232"/>
      <c r="O273" s="232"/>
      <c r="P273" s="232"/>
      <c r="Q273" s="232"/>
      <c r="R273" s="232"/>
      <c r="S273" s="232"/>
      <c r="T273" s="232"/>
      <c r="U273" s="232"/>
      <c r="V273" s="232"/>
      <c r="W273" s="232"/>
      <c r="X273" s="232"/>
      <c r="Y273" s="232"/>
      <c r="Z273" s="232"/>
      <c r="AA273" s="232"/>
      <c r="AB273" s="232"/>
      <c r="AC273" s="232"/>
      <c r="AD273" s="232"/>
      <c r="AE273" s="232"/>
      <c r="AF273" s="232"/>
      <c r="AG273" s="232"/>
      <c r="AH273" s="232"/>
      <c r="AI273" s="232"/>
      <c r="AJ273" s="232"/>
      <c r="AK273" s="232"/>
      <c r="AL273" s="232"/>
      <c r="AM273" s="232"/>
      <c r="AN273" s="232"/>
      <c r="AO273" s="232"/>
      <c r="AP273" s="232"/>
      <c r="AQ273" s="232"/>
      <c r="AR273" s="232"/>
      <c r="AS273" s="232"/>
      <c r="AT273" s="232"/>
      <c r="AU273" s="232"/>
      <c r="AV273" s="232"/>
      <c r="AW273" s="232"/>
      <c r="AX273" s="232"/>
      <c r="AY273" s="232"/>
      <c r="AZ273" s="232"/>
      <c r="BA273" s="232"/>
      <c r="BB273" s="232"/>
    </row>
    <row r="274" spans="1:54">
      <c r="A274" s="232"/>
      <c r="B274" s="232"/>
      <c r="C274" s="232"/>
      <c r="D274" s="232"/>
      <c r="E274" s="232"/>
      <c r="F274" s="232"/>
      <c r="G274" s="16"/>
      <c r="H274" s="232"/>
      <c r="I274" s="232"/>
      <c r="J274" s="329"/>
      <c r="K274" s="18"/>
      <c r="L274" s="18"/>
      <c r="M274" s="232"/>
      <c r="N274" s="232"/>
      <c r="O274" s="232"/>
      <c r="P274" s="232"/>
      <c r="Q274" s="232"/>
      <c r="R274" s="232"/>
      <c r="S274" s="232"/>
      <c r="T274" s="232"/>
      <c r="U274" s="232"/>
      <c r="V274" s="232"/>
      <c r="W274" s="232"/>
      <c r="X274" s="232"/>
      <c r="Y274" s="232"/>
      <c r="Z274" s="232"/>
      <c r="AA274" s="232"/>
      <c r="AB274" s="232"/>
      <c r="AC274" s="232"/>
      <c r="AD274" s="232"/>
      <c r="AE274" s="232"/>
      <c r="AF274" s="232"/>
      <c r="AG274" s="232"/>
      <c r="AH274" s="232"/>
      <c r="AI274" s="232"/>
      <c r="AJ274" s="232"/>
      <c r="AK274" s="232"/>
      <c r="AL274" s="232"/>
      <c r="AM274" s="232"/>
      <c r="AN274" s="232"/>
      <c r="AO274" s="232"/>
      <c r="AP274" s="232"/>
      <c r="AQ274" s="232"/>
      <c r="AR274" s="232"/>
      <c r="AS274" s="232"/>
      <c r="AT274" s="232"/>
      <c r="AU274" s="232"/>
      <c r="AV274" s="232"/>
      <c r="AW274" s="232"/>
      <c r="AX274" s="232"/>
      <c r="AY274" s="232"/>
      <c r="AZ274" s="232"/>
      <c r="BA274" s="232"/>
      <c r="BB274" s="232"/>
    </row>
    <row r="275" spans="1:54">
      <c r="A275" s="232"/>
      <c r="B275" s="232"/>
      <c r="C275" s="232"/>
      <c r="D275" s="232"/>
      <c r="E275" s="232"/>
      <c r="F275" s="232"/>
      <c r="G275" s="16"/>
      <c r="H275" s="232"/>
      <c r="I275" s="232"/>
      <c r="J275" s="329"/>
      <c r="K275" s="18"/>
      <c r="L275" s="18"/>
      <c r="M275" s="232"/>
      <c r="N275" s="232"/>
      <c r="O275" s="232"/>
      <c r="P275" s="232"/>
      <c r="Q275" s="232"/>
      <c r="R275" s="232"/>
      <c r="S275" s="232"/>
      <c r="T275" s="232"/>
      <c r="U275" s="232"/>
      <c r="V275" s="232"/>
      <c r="W275" s="232"/>
      <c r="X275" s="232"/>
      <c r="Y275" s="232"/>
      <c r="Z275" s="232"/>
      <c r="AA275" s="232"/>
      <c r="AB275" s="232"/>
      <c r="AC275" s="232"/>
      <c r="AD275" s="232"/>
      <c r="AE275" s="232"/>
      <c r="AF275" s="232"/>
      <c r="AG275" s="232"/>
      <c r="AH275" s="232"/>
      <c r="AI275" s="232"/>
      <c r="AJ275" s="232"/>
      <c r="AK275" s="232"/>
      <c r="AL275" s="232"/>
      <c r="AM275" s="232"/>
      <c r="AN275" s="232"/>
      <c r="AO275" s="232"/>
      <c r="AP275" s="232"/>
      <c r="AQ275" s="232"/>
      <c r="AR275" s="232"/>
      <c r="AS275" s="232"/>
      <c r="AT275" s="232"/>
      <c r="AU275" s="232"/>
      <c r="AV275" s="232"/>
      <c r="AW275" s="232"/>
      <c r="AX275" s="232"/>
      <c r="AY275" s="232"/>
      <c r="AZ275" s="232"/>
      <c r="BA275" s="232"/>
      <c r="BB275" s="232"/>
    </row>
    <row r="276" spans="1:54">
      <c r="A276" s="232"/>
      <c r="B276" s="232"/>
      <c r="C276" s="232"/>
      <c r="D276" s="232"/>
      <c r="E276" s="232"/>
      <c r="F276" s="232"/>
      <c r="G276" s="16"/>
      <c r="H276" s="232"/>
      <c r="I276" s="232"/>
      <c r="J276" s="329"/>
      <c r="K276" s="18"/>
      <c r="L276" s="18"/>
      <c r="M276" s="232"/>
      <c r="N276" s="232"/>
      <c r="O276" s="232"/>
      <c r="P276" s="232"/>
      <c r="Q276" s="232"/>
      <c r="R276" s="232"/>
      <c r="S276" s="232"/>
      <c r="T276" s="232"/>
      <c r="U276" s="232"/>
      <c r="V276" s="232"/>
      <c r="W276" s="232"/>
      <c r="X276" s="232"/>
      <c r="Y276" s="232"/>
      <c r="Z276" s="232"/>
      <c r="AA276" s="232"/>
      <c r="AB276" s="232"/>
      <c r="AC276" s="232"/>
      <c r="AD276" s="232"/>
      <c r="AE276" s="232"/>
      <c r="AF276" s="232"/>
      <c r="AG276" s="232"/>
      <c r="AH276" s="232"/>
      <c r="AI276" s="232"/>
      <c r="AJ276" s="232"/>
      <c r="AK276" s="232"/>
      <c r="AL276" s="232"/>
      <c r="AM276" s="232"/>
      <c r="AN276" s="232"/>
      <c r="AO276" s="232"/>
      <c r="AP276" s="232"/>
      <c r="AQ276" s="232"/>
      <c r="AR276" s="232"/>
      <c r="AS276" s="232"/>
      <c r="AT276" s="232"/>
      <c r="AU276" s="232"/>
      <c r="AV276" s="232"/>
      <c r="AW276" s="232"/>
      <c r="AX276" s="232"/>
      <c r="AY276" s="232"/>
      <c r="AZ276" s="232"/>
      <c r="BA276" s="232"/>
      <c r="BB276" s="232"/>
    </row>
    <row r="277" spans="1:54">
      <c r="A277" s="232"/>
      <c r="B277" s="232"/>
      <c r="C277" s="232"/>
      <c r="D277" s="232"/>
      <c r="E277" s="232"/>
      <c r="F277" s="232"/>
      <c r="G277" s="16"/>
      <c r="H277" s="232"/>
      <c r="I277" s="232"/>
      <c r="J277" s="329"/>
      <c r="K277" s="18"/>
      <c r="L277" s="18"/>
      <c r="M277" s="232"/>
      <c r="N277" s="232"/>
      <c r="O277" s="232"/>
      <c r="P277" s="232"/>
      <c r="Q277" s="232"/>
      <c r="R277" s="232"/>
      <c r="S277" s="232"/>
      <c r="T277" s="232"/>
      <c r="U277" s="232"/>
      <c r="V277" s="232"/>
      <c r="W277" s="232"/>
      <c r="X277" s="232"/>
      <c r="Y277" s="232"/>
      <c r="Z277" s="232"/>
      <c r="AA277" s="232"/>
      <c r="AB277" s="232"/>
      <c r="AC277" s="232"/>
      <c r="AD277" s="232"/>
      <c r="AE277" s="232"/>
      <c r="AF277" s="232"/>
      <c r="AG277" s="232"/>
      <c r="AH277" s="232"/>
      <c r="AI277" s="232"/>
      <c r="AJ277" s="232"/>
      <c r="AK277" s="232"/>
      <c r="AL277" s="232"/>
      <c r="AM277" s="232"/>
      <c r="AN277" s="232"/>
      <c r="AO277" s="232"/>
      <c r="AP277" s="232"/>
      <c r="AQ277" s="232"/>
      <c r="AR277" s="232"/>
      <c r="AS277" s="232"/>
      <c r="AT277" s="232"/>
      <c r="AU277" s="232"/>
      <c r="AV277" s="232"/>
      <c r="AW277" s="232"/>
      <c r="AX277" s="232"/>
      <c r="AY277" s="232"/>
      <c r="AZ277" s="232"/>
      <c r="BA277" s="232"/>
      <c r="BB277" s="232"/>
    </row>
  </sheetData>
  <sheetProtection selectLockedCells="1"/>
  <mergeCells count="4">
    <mergeCell ref="A2:A3"/>
    <mergeCell ref="E2:E3"/>
    <mergeCell ref="G2:H2"/>
    <mergeCell ref="B2:D2"/>
  </mergeCells>
  <phoneticPr fontId="16" type="noConversion"/>
  <conditionalFormatting sqref="E5:E33">
    <cfRule type="cellIs" dxfId="14" priority="3" stopIfTrue="1" operator="notBetween">
      <formula>-100</formula>
      <formula>300</formula>
    </cfRule>
  </conditionalFormatting>
  <conditionalFormatting sqref="O1:O1048576">
    <cfRule type="cellIs" dxfId="13" priority="1" operator="lessThan">
      <formula>0</formula>
    </cfRule>
    <cfRule type="cellIs" dxfId="12" priority="2" operator="greaterThan">
      <formula>0</formula>
    </cfRule>
  </conditionalFormatting>
  <pageMargins left="0.82677165354330717" right="0.39370078740157483" top="1.1811023622047245" bottom="1.1811023622047245" header="0.31496062992125984" footer="0.35433070866141736"/>
  <pageSetup paperSize="9" scale="83" orientation="portrait" verticalDpi="464" r:id="rId1"/>
  <headerFooter alignWithMargins="0">
    <oddFooter>&amp;R&amp;G</oddFooter>
  </headerFooter>
  <customProperties>
    <customPr name="ConnName" r:id="rId2"/>
    <customPr name="SheetOptions" r:id="rId3"/>
  </customProperties>
  <ignoredErrors>
    <ignoredError sqref="AN2:AS2 AX3:BB3 B4:E4 AX2:BB2 E2:E3 AN3 G4:H4 O4 A66 A69 A3 A25 B65:B66 O65:O72 AN58:AN60 A21:A22 A7:B8 AX54:AX56 A18 AN54:AN56 AN65:AS72 C65:H69 B68:B69 F20 F22:F26 E8:E10 B54 AP3:AS3 B38:D38 B34:D35 E31:E32 B14:D14 B49:D50 D54 E5:F6 E18:F19 D21:F21 D24:D25 E25 AN30:AN33 AN5:AN10 D57 F7:F10 AN18:AN24 AN25:AO25 AX5:AX10 AX18:AX26 AX30:AX33 A9:A10 BC2:BG3 AS59:AS60 A5:A6 F34 G35 AX58:AX60 AN26 AX14:AX15 AN14:AN15 E14:F15 A14:A15 F12 AN12 AX12 AX65:BB72" unlockedFormula="1"/>
    <ignoredError sqref="A33 A31 F30:F33 C54 B59 D31 D7:E7" formula="1" unlockedFormula="1"/>
  </ignoredErrors>
  <drawing r:id="rId4"/>
  <legacyDrawing r:id="rId5"/>
  <legacyDrawingHF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1:F52"/>
  <sheetViews>
    <sheetView tabSelected="1" zoomScale="110" zoomScaleNormal="110" workbookViewId="0"/>
  </sheetViews>
  <sheetFormatPr defaultRowHeight="12.75"/>
  <cols>
    <col min="1" max="1" width="40" customWidth="1"/>
    <col min="2" max="2" width="8.42578125" customWidth="1"/>
    <col min="3" max="3" width="8.7109375" customWidth="1"/>
    <col min="4" max="4" width="8.5703125" customWidth="1"/>
    <col min="5" max="5" width="6.85546875" customWidth="1"/>
    <col min="6" max="6" width="2" customWidth="1"/>
  </cols>
  <sheetData>
    <row r="1" spans="1:6" ht="18">
      <c r="A1" s="341" t="s">
        <v>241</v>
      </c>
      <c r="B1" s="342"/>
      <c r="C1" s="320"/>
      <c r="D1" s="378"/>
      <c r="E1" s="320"/>
      <c r="F1" s="320"/>
    </row>
    <row r="2" spans="1:6" ht="14.25" customHeight="1">
      <c r="A2" s="341"/>
      <c r="B2" s="342"/>
      <c r="C2" s="320"/>
      <c r="D2" s="378"/>
      <c r="E2" s="320"/>
      <c r="F2" s="320"/>
    </row>
    <row r="3" spans="1:6">
      <c r="A3" s="575" t="s">
        <v>179</v>
      </c>
      <c r="B3" s="579" t="s">
        <v>21</v>
      </c>
      <c r="C3" s="579"/>
      <c r="D3" s="579"/>
      <c r="E3" s="577" t="s">
        <v>49</v>
      </c>
      <c r="F3" s="476"/>
    </row>
    <row r="4" spans="1:6">
      <c r="A4" s="576"/>
      <c r="B4" s="215" t="s">
        <v>31</v>
      </c>
      <c r="C4" s="216">
        <v>2019</v>
      </c>
      <c r="D4" s="217">
        <v>2018</v>
      </c>
      <c r="E4" s="578"/>
      <c r="F4" s="477"/>
    </row>
    <row r="5" spans="1:6">
      <c r="A5" s="25" t="s">
        <v>282</v>
      </c>
      <c r="B5" s="26">
        <v>3470</v>
      </c>
      <c r="C5" s="278">
        <v>36092</v>
      </c>
      <c r="D5" s="28">
        <v>31115</v>
      </c>
      <c r="E5" s="29">
        <v>15.995500562429687</v>
      </c>
      <c r="F5" s="29"/>
    </row>
    <row r="6" spans="1:6">
      <c r="A6" s="39" t="s">
        <v>286</v>
      </c>
      <c r="B6" s="30">
        <v>-2593</v>
      </c>
      <c r="C6" s="288">
        <v>-26972</v>
      </c>
      <c r="D6" s="32">
        <v>-23019</v>
      </c>
      <c r="E6" s="33">
        <v>17.172770320170283</v>
      </c>
      <c r="F6" s="33"/>
    </row>
    <row r="7" spans="1:6">
      <c r="A7" s="23" t="s">
        <v>16</v>
      </c>
      <c r="B7" s="26">
        <v>877</v>
      </c>
      <c r="C7" s="27">
        <v>9120</v>
      </c>
      <c r="D7" s="28">
        <v>8096</v>
      </c>
      <c r="E7" s="29">
        <v>12.648221343873512</v>
      </c>
      <c r="F7" s="29"/>
    </row>
    <row r="8" spans="1:6" ht="18" customHeight="1">
      <c r="A8" s="35" t="s">
        <v>11</v>
      </c>
      <c r="B8" s="26">
        <v>-134</v>
      </c>
      <c r="C8" s="278">
        <v>-1395</v>
      </c>
      <c r="D8" s="28">
        <v>-1484</v>
      </c>
      <c r="E8" s="29">
        <v>-5.9973045822102389</v>
      </c>
      <c r="F8" s="29"/>
    </row>
    <row r="9" spans="1:6">
      <c r="A9" s="25" t="s">
        <v>24</v>
      </c>
      <c r="B9" s="26">
        <v>-287</v>
      </c>
      <c r="C9" s="278">
        <v>-2984</v>
      </c>
      <c r="D9" s="28">
        <v>-2812</v>
      </c>
      <c r="E9" s="29">
        <v>6.1166429587482307</v>
      </c>
      <c r="F9" s="29"/>
    </row>
    <row r="10" spans="1:6">
      <c r="A10" s="25" t="s">
        <v>25</v>
      </c>
      <c r="B10" s="26">
        <v>-50</v>
      </c>
      <c r="C10" s="278">
        <v>-518</v>
      </c>
      <c r="D10" s="28">
        <v>-469</v>
      </c>
      <c r="E10" s="29">
        <v>10.447761194029859</v>
      </c>
      <c r="F10" s="29"/>
    </row>
    <row r="11" spans="1:6">
      <c r="A11" s="25" t="s">
        <v>284</v>
      </c>
      <c r="B11" s="26">
        <v>3</v>
      </c>
      <c r="C11" s="278">
        <v>38</v>
      </c>
      <c r="D11" s="28">
        <v>39</v>
      </c>
      <c r="E11" s="29">
        <v>-2.5641025641025661</v>
      </c>
      <c r="F11" s="29"/>
    </row>
    <row r="12" spans="1:6" ht="12" customHeight="1">
      <c r="A12" s="39" t="s">
        <v>285</v>
      </c>
      <c r="B12" s="30">
        <v>-5</v>
      </c>
      <c r="C12" s="288">
        <v>-54</v>
      </c>
      <c r="D12" s="32">
        <v>-55</v>
      </c>
      <c r="E12" s="33">
        <v>-1.8181818181818188</v>
      </c>
      <c r="F12" s="33"/>
    </row>
    <row r="13" spans="1:6">
      <c r="A13" s="23" t="s">
        <v>1</v>
      </c>
      <c r="B13" s="26">
        <v>404</v>
      </c>
      <c r="C13" s="27">
        <v>4207</v>
      </c>
      <c r="D13" s="28">
        <v>3315</v>
      </c>
      <c r="E13" s="29">
        <v>26.907993966817489</v>
      </c>
      <c r="F13" s="29"/>
    </row>
    <row r="14" spans="1:6">
      <c r="A14" s="23"/>
      <c r="B14" s="26"/>
      <c r="C14" s="27"/>
      <c r="D14" s="28"/>
      <c r="E14" s="29"/>
      <c r="F14" s="29"/>
    </row>
    <row r="15" spans="1:6" ht="18" customHeight="1">
      <c r="A15" s="25" t="s">
        <v>276</v>
      </c>
      <c r="B15" s="26">
        <v>11</v>
      </c>
      <c r="C15" s="278">
        <v>107</v>
      </c>
      <c r="D15" s="28">
        <v>99</v>
      </c>
      <c r="E15" s="29">
        <v>8.0808080808080884</v>
      </c>
      <c r="F15" s="29"/>
    </row>
    <row r="16" spans="1:6">
      <c r="A16" s="25" t="s">
        <v>277</v>
      </c>
      <c r="B16" s="26">
        <v>-21</v>
      </c>
      <c r="C16" s="278">
        <v>-219</v>
      </c>
      <c r="D16" s="28">
        <v>-185</v>
      </c>
      <c r="E16" s="29">
        <v>18.378378378378368</v>
      </c>
      <c r="F16" s="29"/>
    </row>
    <row r="17" spans="1:6" ht="23.25" customHeight="1">
      <c r="A17" s="35" t="s">
        <v>178</v>
      </c>
      <c r="B17" s="26">
        <v>1</v>
      </c>
      <c r="C17" s="278">
        <v>13</v>
      </c>
      <c r="D17" s="28">
        <v>11</v>
      </c>
      <c r="E17" s="29">
        <v>18.181818181818187</v>
      </c>
      <c r="F17" s="29"/>
    </row>
    <row r="18" spans="1:6">
      <c r="A18" s="25" t="s">
        <v>278</v>
      </c>
      <c r="B18" s="26">
        <v>12</v>
      </c>
      <c r="C18" s="278">
        <v>128</v>
      </c>
      <c r="D18" s="28">
        <v>62</v>
      </c>
      <c r="E18" s="29">
        <v>106.45161290322579</v>
      </c>
      <c r="F18" s="29"/>
    </row>
    <row r="19" spans="1:6">
      <c r="A19" s="25" t="s">
        <v>283</v>
      </c>
      <c r="B19" s="26">
        <v>-31</v>
      </c>
      <c r="C19" s="278">
        <v>-321</v>
      </c>
      <c r="D19" s="28">
        <v>-88</v>
      </c>
      <c r="E19" s="29">
        <v>264.77272727272731</v>
      </c>
      <c r="F19" s="29"/>
    </row>
    <row r="20" spans="1:6" ht="15.75" customHeight="1">
      <c r="A20" s="474" t="s">
        <v>113</v>
      </c>
      <c r="B20" s="274">
        <v>-28</v>
      </c>
      <c r="C20" s="275">
        <v>-292</v>
      </c>
      <c r="D20" s="206">
        <v>-101</v>
      </c>
      <c r="E20" s="483">
        <v>189.1089108910891</v>
      </c>
      <c r="F20" s="483"/>
    </row>
    <row r="21" spans="1:6">
      <c r="A21" s="23" t="s">
        <v>106</v>
      </c>
      <c r="B21" s="274">
        <v>376</v>
      </c>
      <c r="C21" s="275">
        <v>3915</v>
      </c>
      <c r="D21" s="206">
        <v>3214</v>
      </c>
      <c r="E21" s="483">
        <v>21.810827629122585</v>
      </c>
      <c r="F21" s="483"/>
    </row>
    <row r="22" spans="1:6">
      <c r="A22" s="39" t="s">
        <v>111</v>
      </c>
      <c r="B22" s="30">
        <v>-84</v>
      </c>
      <c r="C22" s="288">
        <v>-879</v>
      </c>
      <c r="D22" s="32">
        <v>-847</v>
      </c>
      <c r="E22" s="33">
        <v>3.7780401416765086</v>
      </c>
      <c r="F22" s="33"/>
    </row>
    <row r="23" spans="1:6">
      <c r="A23" s="179" t="s">
        <v>104</v>
      </c>
      <c r="B23" s="26">
        <v>292</v>
      </c>
      <c r="C23" s="27">
        <v>3036</v>
      </c>
      <c r="D23" s="28">
        <v>2367</v>
      </c>
      <c r="E23" s="29">
        <v>28.263624841571612</v>
      </c>
      <c r="F23" s="29"/>
    </row>
    <row r="24" spans="1:6">
      <c r="A24" s="42"/>
      <c r="B24" s="43"/>
      <c r="C24" s="44"/>
      <c r="D24" s="28"/>
      <c r="E24" s="29"/>
      <c r="F24" s="45"/>
    </row>
    <row r="25" spans="1:6" s="232" customFormat="1" ht="18" customHeight="1">
      <c r="A25" s="182" t="s">
        <v>139</v>
      </c>
      <c r="B25" s="32"/>
      <c r="C25" s="31"/>
      <c r="D25" s="32"/>
      <c r="E25" s="33"/>
      <c r="F25" s="33"/>
    </row>
    <row r="26" spans="1:6" s="232" customFormat="1" ht="24" customHeight="1">
      <c r="A26" s="271" t="s">
        <v>161</v>
      </c>
      <c r="B26" s="28"/>
      <c r="C26" s="27"/>
      <c r="D26" s="28"/>
      <c r="E26" s="29"/>
      <c r="F26" s="29"/>
    </row>
    <row r="27" spans="1:6" s="232" customFormat="1" ht="12" customHeight="1">
      <c r="A27" s="41" t="s">
        <v>155</v>
      </c>
      <c r="B27" s="26">
        <v>83</v>
      </c>
      <c r="C27" s="278">
        <v>865</v>
      </c>
      <c r="D27" s="28">
        <v>971</v>
      </c>
      <c r="E27" s="29"/>
      <c r="F27" s="29"/>
    </row>
    <row r="28" spans="1:6" s="232" customFormat="1" ht="15" customHeight="1">
      <c r="A28" s="272" t="s">
        <v>162</v>
      </c>
      <c r="B28" s="30">
        <v>2</v>
      </c>
      <c r="C28" s="288">
        <v>17</v>
      </c>
      <c r="D28" s="32">
        <v>38</v>
      </c>
      <c r="E28" s="33"/>
      <c r="F28" s="33"/>
    </row>
    <row r="29" spans="1:6" s="232" customFormat="1" ht="12" customHeight="1">
      <c r="A29" s="271"/>
      <c r="B29" s="26">
        <v>85</v>
      </c>
      <c r="C29" s="27">
        <v>882</v>
      </c>
      <c r="D29" s="28">
        <v>1009</v>
      </c>
      <c r="E29" s="29"/>
      <c r="F29" s="29"/>
    </row>
    <row r="30" spans="1:6" s="232" customFormat="1" ht="22.15" customHeight="1">
      <c r="A30" s="271" t="s">
        <v>163</v>
      </c>
      <c r="B30" s="26"/>
      <c r="C30" s="27"/>
      <c r="D30" s="26"/>
      <c r="E30" s="29"/>
      <c r="F30" s="29"/>
    </row>
    <row r="31" spans="1:6" s="232" customFormat="1" ht="13.5" customHeight="1">
      <c r="A31" s="41" t="s">
        <v>306</v>
      </c>
      <c r="B31" s="26">
        <v>-106</v>
      </c>
      <c r="C31" s="278">
        <v>-1101</v>
      </c>
      <c r="D31" s="28">
        <v>-471</v>
      </c>
      <c r="E31" s="29"/>
      <c r="F31" s="29"/>
    </row>
    <row r="32" spans="1:6" s="232" customFormat="1" ht="13.5" customHeight="1">
      <c r="A32" s="41" t="s">
        <v>314</v>
      </c>
      <c r="B32" s="26">
        <v>8</v>
      </c>
      <c r="C32" s="278">
        <v>82</v>
      </c>
      <c r="D32" s="28">
        <v>0</v>
      </c>
      <c r="E32" s="29"/>
      <c r="F32" s="29"/>
    </row>
    <row r="33" spans="1:6" s="232" customFormat="1" ht="23.45" customHeight="1">
      <c r="A33" s="272" t="s">
        <v>164</v>
      </c>
      <c r="B33" s="30">
        <v>21</v>
      </c>
      <c r="C33" s="288">
        <v>225</v>
      </c>
      <c r="D33" s="32">
        <v>100</v>
      </c>
      <c r="E33" s="33"/>
      <c r="F33" s="33"/>
    </row>
    <row r="34" spans="1:6" s="232" customFormat="1" ht="12" customHeight="1">
      <c r="A34" s="181"/>
      <c r="B34" s="26">
        <v>-77</v>
      </c>
      <c r="C34" s="27">
        <v>-794</v>
      </c>
      <c r="D34" s="28">
        <v>-371</v>
      </c>
      <c r="E34" s="193"/>
      <c r="F34" s="29"/>
    </row>
    <row r="35" spans="1:6" s="232" customFormat="1" ht="12" customHeight="1">
      <c r="A35" s="183" t="s">
        <v>119</v>
      </c>
      <c r="B35" s="38">
        <v>8</v>
      </c>
      <c r="C35" s="37">
        <v>88</v>
      </c>
      <c r="D35" s="38">
        <v>638</v>
      </c>
      <c r="E35" s="193"/>
      <c r="F35" s="37"/>
    </row>
    <row r="36" spans="1:6" s="232" customFormat="1" ht="12" customHeight="1">
      <c r="A36" s="186" t="s">
        <v>118</v>
      </c>
      <c r="B36" s="28">
        <v>300</v>
      </c>
      <c r="C36" s="27">
        <v>3124</v>
      </c>
      <c r="D36" s="28">
        <v>3005</v>
      </c>
      <c r="E36" s="29"/>
      <c r="F36" s="28"/>
    </row>
    <row r="37" spans="1:6" s="232" customFormat="1" ht="9" customHeight="1">
      <c r="A37" s="42"/>
      <c r="B37" s="43"/>
      <c r="C37" s="44"/>
      <c r="D37" s="28"/>
      <c r="E37" s="29"/>
      <c r="F37" s="45"/>
    </row>
    <row r="38" spans="1:6" s="232" customFormat="1" ht="12" customHeight="1">
      <c r="A38" s="41" t="s">
        <v>121</v>
      </c>
      <c r="B38" s="28"/>
      <c r="C38" s="27"/>
      <c r="D38" s="28"/>
      <c r="E38" s="29"/>
      <c r="F38" s="29"/>
    </row>
    <row r="39" spans="1:6" s="232" customFormat="1" ht="12" customHeight="1">
      <c r="A39" s="42" t="s">
        <v>65</v>
      </c>
      <c r="B39" s="26">
        <v>292</v>
      </c>
      <c r="C39" s="44">
        <v>3035</v>
      </c>
      <c r="D39" s="43">
        <v>2367</v>
      </c>
      <c r="E39" s="29"/>
      <c r="F39" s="45"/>
    </row>
    <row r="40" spans="1:6" s="232" customFormat="1" ht="12" customHeight="1">
      <c r="A40" s="42" t="s">
        <v>138</v>
      </c>
      <c r="B40" s="26">
        <v>0</v>
      </c>
      <c r="C40" s="293">
        <v>1</v>
      </c>
      <c r="D40" s="26">
        <v>0</v>
      </c>
      <c r="E40" s="29"/>
      <c r="F40" s="45"/>
    </row>
    <row r="41" spans="1:6" s="232" customFormat="1" ht="2.25" customHeight="1">
      <c r="A41" s="42"/>
      <c r="B41" s="43"/>
      <c r="C41" s="44"/>
      <c r="D41" s="28"/>
      <c r="E41" s="29"/>
      <c r="F41" s="45"/>
    </row>
    <row r="42" spans="1:6" s="232" customFormat="1" ht="18" customHeight="1">
      <c r="A42" s="41" t="s">
        <v>120</v>
      </c>
      <c r="B42" s="28"/>
      <c r="C42" s="27"/>
      <c r="D42" s="28"/>
      <c r="E42" s="29"/>
      <c r="F42" s="29"/>
    </row>
    <row r="43" spans="1:6" s="232" customFormat="1" ht="12" customHeight="1">
      <c r="A43" s="42" t="s">
        <v>65</v>
      </c>
      <c r="B43" s="26">
        <v>300</v>
      </c>
      <c r="C43" s="184">
        <v>3124</v>
      </c>
      <c r="D43" s="26">
        <v>3005</v>
      </c>
      <c r="E43" s="29"/>
      <c r="F43" s="29"/>
    </row>
    <row r="44" spans="1:6" s="232" customFormat="1" ht="12" customHeight="1">
      <c r="A44" s="42" t="s">
        <v>138</v>
      </c>
      <c r="B44" s="26">
        <v>0</v>
      </c>
      <c r="C44" s="293">
        <v>0</v>
      </c>
      <c r="D44" s="26">
        <v>0</v>
      </c>
      <c r="E44" s="29"/>
      <c r="F44" s="26"/>
    </row>
    <row r="45" spans="1:6" s="232" customFormat="1" ht="2.25" customHeight="1">
      <c r="A45" s="42"/>
      <c r="B45" s="43"/>
      <c r="C45" s="44"/>
      <c r="D45" s="28"/>
      <c r="E45" s="29"/>
      <c r="F45" s="45"/>
    </row>
    <row r="46" spans="1:6" s="16" customFormat="1" ht="12" customHeight="1">
      <c r="A46" s="42" t="s">
        <v>157</v>
      </c>
      <c r="B46" s="26">
        <v>242</v>
      </c>
      <c r="C46" s="293">
        <v>2513</v>
      </c>
      <c r="D46" s="26">
        <v>-2094</v>
      </c>
      <c r="E46" s="29"/>
      <c r="F46" s="45"/>
    </row>
    <row r="47" spans="1:6" s="232" customFormat="1" ht="13.9" customHeight="1">
      <c r="A47" s="46" t="s">
        <v>262</v>
      </c>
      <c r="B47" s="43"/>
      <c r="C47" s="289">
        <v>11.656322730799069</v>
      </c>
      <c r="D47" s="284">
        <v>10.654025389683433</v>
      </c>
      <c r="E47" s="45"/>
      <c r="F47" s="45"/>
    </row>
    <row r="48" spans="1:6" s="16" customFormat="1" ht="12" customHeight="1">
      <c r="A48" s="46"/>
      <c r="B48" s="267"/>
      <c r="C48" s="289"/>
      <c r="D48" s="284"/>
      <c r="E48" s="52"/>
      <c r="F48" s="52"/>
    </row>
    <row r="49" spans="1:6" s="16" customFormat="1" ht="13.15" customHeight="1">
      <c r="A49" s="381" t="s">
        <v>323</v>
      </c>
      <c r="B49" s="370"/>
      <c r="C49" s="370"/>
      <c r="D49" s="60"/>
      <c r="E49" s="65"/>
      <c r="F49" s="65"/>
    </row>
    <row r="50" spans="1:6" s="16" customFormat="1" ht="12" customHeight="1" collapsed="1">
      <c r="A50" s="60" t="s">
        <v>322</v>
      </c>
      <c r="B50" s="370"/>
      <c r="C50" s="370"/>
      <c r="D50" s="60"/>
      <c r="E50" s="65"/>
      <c r="F50" s="65"/>
    </row>
    <row r="51" spans="1:6">
      <c r="A51" s="42"/>
      <c r="B51" s="43"/>
      <c r="C51" s="44"/>
      <c r="D51" s="28"/>
      <c r="E51" s="29"/>
      <c r="F51" s="45"/>
    </row>
    <row r="52" spans="1:6">
      <c r="A52" s="46"/>
      <c r="B52" s="267"/>
      <c r="C52" s="289"/>
      <c r="D52" s="284"/>
      <c r="E52" s="52"/>
      <c r="F52" s="52"/>
    </row>
  </sheetData>
  <mergeCells count="3">
    <mergeCell ref="A3:A4"/>
    <mergeCell ref="B3:D3"/>
    <mergeCell ref="E3:E4"/>
  </mergeCells>
  <conditionalFormatting sqref="E18">
    <cfRule type="cellIs" dxfId="11" priority="15" stopIfTrue="1" operator="notBetween">
      <formula>-100</formula>
      <formula>300</formula>
    </cfRule>
  </conditionalFormatting>
  <conditionalFormatting sqref="E19">
    <cfRule type="cellIs" dxfId="10" priority="14" stopIfTrue="1" operator="notBetween">
      <formula>-100</formula>
      <formula>300</formula>
    </cfRule>
  </conditionalFormatting>
  <conditionalFormatting sqref="E15">
    <cfRule type="cellIs" dxfId="9" priority="8" stopIfTrue="1" operator="notBetween">
      <formula>-100</formula>
      <formula>300</formula>
    </cfRule>
  </conditionalFormatting>
  <conditionalFormatting sqref="E22:E23">
    <cfRule type="cellIs" dxfId="8" priority="12" stopIfTrue="1" operator="notBetween">
      <formula>-100</formula>
      <formula>300</formula>
    </cfRule>
  </conditionalFormatting>
  <conditionalFormatting sqref="E8:E11">
    <cfRule type="cellIs" dxfId="7" priority="10" stopIfTrue="1" operator="notBetween">
      <formula>-100</formula>
      <formula>300</formula>
    </cfRule>
  </conditionalFormatting>
  <conditionalFormatting sqref="E20">
    <cfRule type="cellIs" dxfId="6" priority="13" stopIfTrue="1" operator="notBetween">
      <formula>-100</formula>
      <formula>300</formula>
    </cfRule>
  </conditionalFormatting>
  <conditionalFormatting sqref="E14">
    <cfRule type="cellIs" dxfId="5" priority="16" stopIfTrue="1" operator="notBetween">
      <formula>-100</formula>
      <formula>300</formula>
    </cfRule>
  </conditionalFormatting>
  <conditionalFormatting sqref="E5:E7">
    <cfRule type="cellIs" dxfId="4" priority="11" stopIfTrue="1" operator="notBetween">
      <formula>-100</formula>
      <formula>300</formula>
    </cfRule>
  </conditionalFormatting>
  <conditionalFormatting sqref="E16">
    <cfRule type="cellIs" dxfId="3" priority="7" stopIfTrue="1" operator="notBetween">
      <formula>-100</formula>
      <formula>300</formula>
    </cfRule>
  </conditionalFormatting>
  <conditionalFormatting sqref="E17">
    <cfRule type="cellIs" dxfId="2" priority="6" stopIfTrue="1" operator="notBetween">
      <formula>-100</formula>
      <formula>300</formula>
    </cfRule>
  </conditionalFormatting>
  <conditionalFormatting sqref="E21">
    <cfRule type="cellIs" dxfId="1" priority="5" stopIfTrue="1" operator="notBetween">
      <formula>-100</formula>
      <formula>300</formula>
    </cfRule>
  </conditionalFormatting>
  <conditionalFormatting sqref="E12:E13">
    <cfRule type="cellIs" dxfId="0" priority="1" stopIfTrue="1" operator="notBetween">
      <formula>-100</formula>
      <formula>300</formula>
    </cfRule>
  </conditionalFormatting>
  <pageMargins left="0.70866141732283472" right="0.70866141732283472" top="0.74803149606299213" bottom="0.74803149606299213" header="0.31496062992125984" footer="0.31496062992125984"/>
  <pageSetup paperSize="9" orientation="portrait" r:id="rId1"/>
  <headerFooter>
    <oddFooter>&amp;R&amp;G</oddFooter>
  </headerFooter>
  <customProperties>
    <customPr name="SheetOptions" r:id="rId2"/>
  </customProperties>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theme="6"/>
  </sheetPr>
  <dimension ref="A1:F45"/>
  <sheetViews>
    <sheetView zoomScaleNormal="100" zoomScaleSheetLayoutView="100" workbookViewId="0"/>
  </sheetViews>
  <sheetFormatPr defaultColWidth="9.28515625" defaultRowHeight="12.75"/>
  <cols>
    <col min="1" max="1" width="39.7109375" style="105" customWidth="1"/>
    <col min="2" max="2" width="11.7109375" style="128" customWidth="1"/>
    <col min="3" max="5" width="7.7109375" style="105" customWidth="1"/>
    <col min="6" max="6" width="1.7109375" style="105" customWidth="1"/>
    <col min="7" max="16384" width="9.28515625" style="249"/>
  </cols>
  <sheetData>
    <row r="1" spans="1:6" ht="21" customHeight="1">
      <c r="A1" s="343" t="s">
        <v>92</v>
      </c>
      <c r="B1" s="351"/>
      <c r="C1" s="351"/>
      <c r="D1" s="351"/>
      <c r="E1" s="351"/>
      <c r="F1" s="351"/>
    </row>
    <row r="2" spans="1:6" ht="12" customHeight="1">
      <c r="A2" s="330"/>
      <c r="B2" s="572" t="s">
        <v>21</v>
      </c>
      <c r="C2" s="572"/>
      <c r="D2" s="572"/>
      <c r="E2" s="580" t="s">
        <v>49</v>
      </c>
      <c r="F2" s="211"/>
    </row>
    <row r="3" spans="1:6" ht="15" customHeight="1">
      <c r="A3" s="212" t="s">
        <v>34</v>
      </c>
      <c r="B3" s="108" t="s">
        <v>73</v>
      </c>
      <c r="C3" s="109">
        <v>2019</v>
      </c>
      <c r="D3" s="110">
        <v>2018</v>
      </c>
      <c r="E3" s="581"/>
      <c r="F3" s="211"/>
    </row>
    <row r="4" spans="1:6" ht="18" customHeight="1">
      <c r="A4" s="135" t="s">
        <v>81</v>
      </c>
      <c r="B4" s="113"/>
      <c r="C4" s="75"/>
      <c r="D4" s="111"/>
      <c r="E4" s="75"/>
      <c r="F4" s="137"/>
    </row>
    <row r="5" spans="1:6" ht="12.75" customHeight="1">
      <c r="A5" s="114" t="s">
        <v>0</v>
      </c>
      <c r="B5" s="78">
        <v>2242</v>
      </c>
      <c r="C5" s="115">
        <v>23325</v>
      </c>
      <c r="D5" s="99">
        <v>19112</v>
      </c>
      <c r="E5" s="116">
        <v>22.043742151527844</v>
      </c>
      <c r="F5" s="116"/>
    </row>
    <row r="6" spans="1:6" ht="12.75" customHeight="1">
      <c r="A6" s="114" t="s">
        <v>78</v>
      </c>
      <c r="B6" s="78">
        <v>179</v>
      </c>
      <c r="C6" s="115">
        <v>1858</v>
      </c>
      <c r="D6" s="99">
        <v>2576</v>
      </c>
      <c r="E6" s="116">
        <v>-27.872670807453414</v>
      </c>
      <c r="F6" s="116"/>
    </row>
    <row r="7" spans="1:6" ht="12.75" customHeight="1">
      <c r="A7" s="114" t="s">
        <v>2</v>
      </c>
      <c r="B7" s="78">
        <v>54</v>
      </c>
      <c r="C7" s="115">
        <v>566</v>
      </c>
      <c r="D7" s="99">
        <v>569</v>
      </c>
      <c r="E7" s="116">
        <v>-0.52724077328646368</v>
      </c>
      <c r="F7" s="116"/>
    </row>
    <row r="8" spans="1:6" ht="12.75" customHeight="1">
      <c r="A8" s="114" t="s">
        <v>3</v>
      </c>
      <c r="B8" s="78">
        <v>689</v>
      </c>
      <c r="C8" s="115">
        <v>7166</v>
      </c>
      <c r="D8" s="99">
        <v>6500</v>
      </c>
      <c r="E8" s="116">
        <v>10.246153846153838</v>
      </c>
      <c r="F8" s="116"/>
    </row>
    <row r="9" spans="1:6" ht="12.75" customHeight="1">
      <c r="A9" s="114" t="s">
        <v>75</v>
      </c>
      <c r="B9" s="78">
        <v>203</v>
      </c>
      <c r="C9" s="115">
        <v>2111</v>
      </c>
      <c r="D9" s="99">
        <v>1896</v>
      </c>
      <c r="E9" s="116">
        <v>11.339662447257393</v>
      </c>
      <c r="F9" s="116"/>
    </row>
    <row r="10" spans="1:6" ht="12.75" customHeight="1">
      <c r="A10" s="117" t="s">
        <v>74</v>
      </c>
      <c r="B10" s="82">
        <v>114</v>
      </c>
      <c r="C10" s="118">
        <v>1181</v>
      </c>
      <c r="D10" s="119">
        <v>1089</v>
      </c>
      <c r="E10" s="120">
        <v>8.448117539026633</v>
      </c>
      <c r="F10" s="116"/>
    </row>
    <row r="11" spans="1:6" ht="12.75" customHeight="1">
      <c r="A11" s="99" t="s">
        <v>183</v>
      </c>
      <c r="B11" s="78">
        <v>3481</v>
      </c>
      <c r="C11" s="115">
        <v>36207</v>
      </c>
      <c r="D11" s="99">
        <v>31742</v>
      </c>
      <c r="E11" s="116">
        <v>14.066536450129163</v>
      </c>
      <c r="F11" s="116"/>
    </row>
    <row r="12" spans="1:6" ht="15" customHeight="1">
      <c r="A12" s="119" t="s">
        <v>203</v>
      </c>
      <c r="B12" s="82">
        <v>-121</v>
      </c>
      <c r="C12" s="118">
        <v>-1259</v>
      </c>
      <c r="D12" s="119">
        <v>-1517</v>
      </c>
      <c r="E12" s="120">
        <v>-17.007251153592616</v>
      </c>
      <c r="F12" s="142"/>
    </row>
    <row r="13" spans="1:6" ht="12.75" customHeight="1">
      <c r="A13" s="99" t="s">
        <v>81</v>
      </c>
      <c r="B13" s="121">
        <v>3360</v>
      </c>
      <c r="C13" s="115">
        <v>34948</v>
      </c>
      <c r="D13" s="99">
        <v>30225</v>
      </c>
      <c r="E13" s="116">
        <v>15.626137303556664</v>
      </c>
      <c r="F13" s="116"/>
    </row>
    <row r="14" spans="1:6" ht="12" customHeight="1">
      <c r="A14" s="88"/>
      <c r="B14" s="122"/>
      <c r="C14" s="88"/>
      <c r="D14" s="88"/>
      <c r="E14" s="88"/>
      <c r="F14" s="88"/>
    </row>
    <row r="15" spans="1:6" s="3" customFormat="1" ht="18" customHeight="1">
      <c r="A15" s="135" t="s">
        <v>204</v>
      </c>
      <c r="B15" s="123"/>
      <c r="C15" s="84"/>
      <c r="D15" s="75"/>
      <c r="E15" s="75"/>
      <c r="F15" s="137"/>
    </row>
    <row r="16" spans="1:6" ht="12.75" customHeight="1">
      <c r="A16" s="124" t="s">
        <v>141</v>
      </c>
      <c r="B16" s="107">
        <v>2387</v>
      </c>
      <c r="C16" s="115">
        <v>24843</v>
      </c>
      <c r="D16" s="99">
        <v>19700</v>
      </c>
      <c r="E16" s="116">
        <v>26.106598984771566</v>
      </c>
      <c r="F16" s="116"/>
    </row>
    <row r="17" spans="1:6" s="253" customFormat="1" ht="12.75" customHeight="1">
      <c r="A17" s="105" t="s">
        <v>142</v>
      </c>
      <c r="B17" s="107">
        <v>110</v>
      </c>
      <c r="C17" s="115">
        <v>1139</v>
      </c>
      <c r="D17" s="99">
        <v>1490</v>
      </c>
      <c r="E17" s="116">
        <v>-23.55704697986577</v>
      </c>
      <c r="F17" s="116"/>
    </row>
    <row r="18" spans="1:6" s="253" customFormat="1" ht="12.75" customHeight="1">
      <c r="A18" s="124" t="s">
        <v>147</v>
      </c>
      <c r="B18" s="107">
        <v>367</v>
      </c>
      <c r="C18" s="115">
        <v>3813</v>
      </c>
      <c r="D18" s="99">
        <v>3468</v>
      </c>
      <c r="E18" s="116">
        <v>9.9480968858131504</v>
      </c>
      <c r="F18" s="116"/>
    </row>
    <row r="19" spans="1:6" s="3" customFormat="1" ht="12.75" customHeight="1">
      <c r="A19" s="124" t="s">
        <v>4</v>
      </c>
      <c r="B19" s="107">
        <v>297</v>
      </c>
      <c r="C19" s="115">
        <v>3085</v>
      </c>
      <c r="D19" s="99">
        <v>3483</v>
      </c>
      <c r="E19" s="116">
        <v>-11.42693080677577</v>
      </c>
      <c r="F19" s="116"/>
    </row>
    <row r="20" spans="1:6" s="3" customFormat="1" ht="12.75" customHeight="1">
      <c r="A20" s="125" t="s">
        <v>146</v>
      </c>
      <c r="B20" s="126">
        <v>199</v>
      </c>
      <c r="C20" s="118">
        <v>2068</v>
      </c>
      <c r="D20" s="119">
        <v>2084</v>
      </c>
      <c r="E20" s="120">
        <v>-0.76775431861804133</v>
      </c>
      <c r="F20" s="116"/>
    </row>
    <row r="21" spans="1:6" s="253" customFormat="1" ht="12.75" customHeight="1">
      <c r="A21" s="99" t="s">
        <v>81</v>
      </c>
      <c r="B21" s="107">
        <v>3360</v>
      </c>
      <c r="C21" s="115">
        <v>34948</v>
      </c>
      <c r="D21" s="99">
        <v>30225</v>
      </c>
      <c r="E21" s="116">
        <v>15.626137303556664</v>
      </c>
      <c r="F21" s="116"/>
    </row>
    <row r="22" spans="1:6" s="253" customFormat="1" ht="12" customHeight="1">
      <c r="A22" s="88"/>
      <c r="B22" s="122"/>
      <c r="C22" s="88"/>
      <c r="D22" s="88"/>
      <c r="E22" s="88"/>
      <c r="F22" s="88"/>
    </row>
    <row r="23" spans="1:6" s="253" customFormat="1" ht="12" customHeight="1">
      <c r="A23" s="127"/>
      <c r="B23" s="153"/>
      <c r="C23" s="127"/>
      <c r="D23" s="127"/>
      <c r="E23" s="127"/>
      <c r="F23" s="77"/>
    </row>
    <row r="24" spans="1:6" s="3" customFormat="1" ht="18" customHeight="1">
      <c r="A24" s="166" t="s">
        <v>182</v>
      </c>
      <c r="B24" s="123"/>
      <c r="C24" s="112"/>
      <c r="D24" s="112"/>
      <c r="E24" s="112"/>
      <c r="F24" s="138"/>
    </row>
    <row r="25" spans="1:6" s="3" customFormat="1" ht="12.75" customHeight="1">
      <c r="A25" s="114" t="s">
        <v>0</v>
      </c>
      <c r="B25" s="102"/>
      <c r="C25" s="115">
        <v>22186</v>
      </c>
      <c r="D25" s="99">
        <v>20567</v>
      </c>
      <c r="E25" s="116">
        <v>7.8718335197160538</v>
      </c>
      <c r="F25" s="116"/>
    </row>
    <row r="26" spans="1:6" s="253" customFormat="1" ht="12.75" customHeight="1">
      <c r="A26" s="114" t="s">
        <v>78</v>
      </c>
      <c r="B26" s="102"/>
      <c r="C26" s="115">
        <v>1390</v>
      </c>
      <c r="D26" s="99">
        <v>2073</v>
      </c>
      <c r="E26" s="116">
        <v>-32.947419199228165</v>
      </c>
      <c r="F26" s="116"/>
    </row>
    <row r="27" spans="1:6" s="253" customFormat="1" ht="12.75" customHeight="1">
      <c r="A27" s="114" t="s">
        <v>2</v>
      </c>
      <c r="B27" s="102"/>
      <c r="C27" s="115">
        <v>2571</v>
      </c>
      <c r="D27" s="99">
        <v>2737</v>
      </c>
      <c r="E27" s="116">
        <v>-6.065034709535988</v>
      </c>
      <c r="F27" s="116"/>
    </row>
    <row r="28" spans="1:6" s="253" customFormat="1" ht="12.75" customHeight="1">
      <c r="A28" s="105"/>
      <c r="B28" s="128"/>
      <c r="C28" s="105"/>
      <c r="D28" s="105"/>
      <c r="E28" s="254"/>
      <c r="F28" s="254"/>
    </row>
    <row r="29" spans="1:6" s="3" customFormat="1" ht="12" customHeight="1">
      <c r="A29" s="373" t="s">
        <v>205</v>
      </c>
      <c r="B29" s="129"/>
      <c r="C29" s="105"/>
      <c r="D29" s="105"/>
      <c r="E29" s="105"/>
      <c r="F29" s="105"/>
    </row>
    <row r="30" spans="1:6" s="3" customFormat="1" ht="12" customHeight="1">
      <c r="A30" s="372" t="s">
        <v>206</v>
      </c>
      <c r="B30" s="174"/>
      <c r="C30" s="127"/>
      <c r="D30" s="127"/>
      <c r="E30" s="127"/>
      <c r="F30" s="77"/>
    </row>
    <row r="31" spans="1:6" s="3" customFormat="1" ht="12" customHeight="1">
      <c r="A31" s="337" t="s">
        <v>181</v>
      </c>
      <c r="B31" s="175"/>
      <c r="C31" s="80"/>
      <c r="D31" s="80"/>
      <c r="E31" s="80"/>
      <c r="F31" s="80"/>
    </row>
    <row r="32" spans="1:6" s="253" customFormat="1" ht="12" customHeight="1">
      <c r="A32" s="337" t="s">
        <v>180</v>
      </c>
      <c r="B32" s="130"/>
      <c r="C32" s="80"/>
      <c r="D32" s="80"/>
      <c r="E32" s="80"/>
      <c r="F32" s="80"/>
    </row>
    <row r="33" spans="1:6" s="253" customFormat="1" ht="15" customHeight="1">
      <c r="A33" s="105"/>
      <c r="B33" s="130"/>
      <c r="C33" s="80"/>
      <c r="D33" s="80"/>
      <c r="E33" s="80"/>
      <c r="F33" s="80"/>
    </row>
    <row r="34" spans="1:6" s="253" customFormat="1" ht="17.25" customHeight="1">
      <c r="A34" s="124"/>
      <c r="B34" s="130"/>
      <c r="C34" s="80"/>
      <c r="D34" s="80"/>
      <c r="E34" s="80"/>
      <c r="F34" s="80"/>
    </row>
    <row r="35" spans="1:6">
      <c r="B35" s="95"/>
      <c r="C35" s="77"/>
      <c r="D35" s="77"/>
      <c r="E35" s="77"/>
      <c r="F35" s="77"/>
    </row>
    <row r="36" spans="1:6">
      <c r="A36" s="77"/>
      <c r="B36" s="95"/>
      <c r="C36" s="77"/>
      <c r="D36" s="77"/>
      <c r="E36" s="77"/>
      <c r="F36" s="77"/>
    </row>
    <row r="37" spans="1:6">
      <c r="A37" s="77"/>
      <c r="B37" s="95"/>
      <c r="C37" s="77"/>
      <c r="D37" s="77"/>
      <c r="E37" s="77"/>
      <c r="F37" s="77"/>
    </row>
    <row r="38" spans="1:6">
      <c r="A38" s="77"/>
      <c r="B38" s="95"/>
      <c r="C38" s="77"/>
      <c r="D38" s="77"/>
      <c r="E38" s="77"/>
      <c r="F38" s="77"/>
    </row>
    <row r="39" spans="1:6">
      <c r="A39" s="77"/>
      <c r="B39" s="95"/>
      <c r="C39" s="77"/>
      <c r="D39" s="77"/>
      <c r="E39" s="77"/>
      <c r="F39" s="77"/>
    </row>
    <row r="40" spans="1:6">
      <c r="A40" s="77"/>
    </row>
    <row r="41" spans="1:6">
      <c r="A41" s="77"/>
    </row>
    <row r="42" spans="1:6">
      <c r="C42" s="133"/>
    </row>
    <row r="45" spans="1:6">
      <c r="C45" s="134"/>
    </row>
  </sheetData>
  <dataConsolidate link="1"/>
  <mergeCells count="2">
    <mergeCell ref="B2:D2"/>
    <mergeCell ref="E2:E3"/>
  </mergeCells>
  <phoneticPr fontId="16" type="noConversion"/>
  <pageMargins left="0.82677165354330717" right="0.39370078740157483" top="1.1811023622047245" bottom="1.1811023622047245" header="0.31496062992125984" footer="0.35433070866141736"/>
  <pageSetup paperSize="9" scale="94" orientation="portrait" r:id="rId1"/>
  <headerFooter alignWithMargins="0">
    <oddFooter>&amp;R&amp;G</oddFooter>
  </headerFooter>
  <customProperties>
    <customPr name="ConnName" r:id="rId2"/>
    <customPr name="SheetOptions" r:id="rId3"/>
  </customProperties>
  <legacyDrawingHF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theme="6"/>
  </sheetPr>
  <dimension ref="A1:F47"/>
  <sheetViews>
    <sheetView zoomScaleNormal="100" zoomScaleSheetLayoutView="100" workbookViewId="0"/>
  </sheetViews>
  <sheetFormatPr defaultColWidth="9.28515625" defaultRowHeight="12.75"/>
  <cols>
    <col min="1" max="1" width="39.7109375" style="136" customWidth="1"/>
    <col min="2" max="2" width="7.7109375" style="128" customWidth="1"/>
    <col min="3" max="3" width="7.7109375" style="138" customWidth="1"/>
    <col min="4" max="4" width="4.85546875" style="136" customWidth="1"/>
    <col min="5" max="5" width="7.7109375" style="105" customWidth="1"/>
    <col min="6" max="6" width="7.7109375" style="136" customWidth="1"/>
    <col min="7" max="16384" width="9.28515625" style="255"/>
  </cols>
  <sheetData>
    <row r="1" spans="1:6" ht="21" customHeight="1">
      <c r="A1" s="346" t="s">
        <v>243</v>
      </c>
      <c r="B1" s="347"/>
      <c r="C1" s="348"/>
      <c r="D1" s="350"/>
      <c r="E1" s="77"/>
      <c r="F1" s="249"/>
    </row>
    <row r="2" spans="1:6" ht="12" customHeight="1">
      <c r="A2" s="584" t="s">
        <v>179</v>
      </c>
      <c r="B2" s="582">
        <v>2019</v>
      </c>
      <c r="C2" s="583"/>
      <c r="D2" s="145"/>
      <c r="E2" s="586">
        <v>2018</v>
      </c>
      <c r="F2" s="587"/>
    </row>
    <row r="3" spans="1:6" ht="15" customHeight="1">
      <c r="A3" s="585"/>
      <c r="B3" s="170" t="s">
        <v>73</v>
      </c>
      <c r="C3" s="287" t="s">
        <v>312</v>
      </c>
      <c r="D3" s="138"/>
      <c r="E3" s="286" t="s">
        <v>5</v>
      </c>
      <c r="F3" s="286" t="s">
        <v>312</v>
      </c>
    </row>
    <row r="4" spans="1:6" ht="18" customHeight="1">
      <c r="A4" s="88" t="s">
        <v>86</v>
      </c>
      <c r="B4" s="99"/>
      <c r="C4" s="317"/>
      <c r="D4" s="88"/>
      <c r="E4" s="148"/>
      <c r="F4" s="99"/>
    </row>
    <row r="5" spans="1:6" ht="12.75" customHeight="1">
      <c r="A5" s="88" t="s">
        <v>67</v>
      </c>
      <c r="B5" s="99"/>
      <c r="C5" s="317"/>
      <c r="D5" s="88"/>
      <c r="E5" s="148"/>
      <c r="F5" s="99"/>
    </row>
    <row r="6" spans="1:6" s="256" customFormat="1" ht="12.75" customHeight="1">
      <c r="A6" s="105" t="s">
        <v>143</v>
      </c>
      <c r="B6" s="167">
        <v>1071</v>
      </c>
      <c r="C6" s="168">
        <v>11140</v>
      </c>
      <c r="D6" s="168"/>
      <c r="E6" s="169">
        <v>10761</v>
      </c>
      <c r="F6" s="169">
        <v>9648</v>
      </c>
    </row>
    <row r="7" spans="1:6" s="256" customFormat="1" ht="12.75" customHeight="1">
      <c r="A7" s="105" t="s">
        <v>144</v>
      </c>
      <c r="B7" s="167">
        <v>3086</v>
      </c>
      <c r="C7" s="168">
        <v>32095</v>
      </c>
      <c r="D7" s="168"/>
      <c r="E7" s="169">
        <v>31486</v>
      </c>
      <c r="F7" s="169">
        <v>30476</v>
      </c>
    </row>
    <row r="8" spans="1:6" s="256" customFormat="1" ht="12.75" customHeight="1">
      <c r="A8" s="105" t="s">
        <v>315</v>
      </c>
      <c r="B8" s="167">
        <v>436</v>
      </c>
      <c r="C8" s="168">
        <v>4534</v>
      </c>
      <c r="D8" s="168"/>
      <c r="E8" s="169">
        <v>0</v>
      </c>
      <c r="F8" s="169">
        <v>0</v>
      </c>
    </row>
    <row r="9" spans="1:6" ht="12.75" customHeight="1">
      <c r="A9" s="105" t="s">
        <v>80</v>
      </c>
      <c r="B9" s="167">
        <v>2819</v>
      </c>
      <c r="C9" s="168">
        <v>29324</v>
      </c>
      <c r="D9" s="168"/>
      <c r="E9" s="169">
        <v>28273</v>
      </c>
      <c r="F9" s="169">
        <v>26658</v>
      </c>
    </row>
    <row r="10" spans="1:6" ht="12.75" customHeight="1">
      <c r="A10" s="105" t="s">
        <v>18</v>
      </c>
      <c r="B10" s="167">
        <v>95</v>
      </c>
      <c r="C10" s="168">
        <v>988</v>
      </c>
      <c r="D10" s="168"/>
      <c r="E10" s="169">
        <v>823</v>
      </c>
      <c r="F10" s="169">
        <v>747</v>
      </c>
    </row>
    <row r="11" spans="1:6" ht="12.75" customHeight="1">
      <c r="A11" s="105" t="s">
        <v>26</v>
      </c>
      <c r="B11" s="167">
        <v>4364</v>
      </c>
      <c r="C11" s="168">
        <v>45397</v>
      </c>
      <c r="D11" s="168"/>
      <c r="E11" s="169">
        <v>43251</v>
      </c>
      <c r="F11" s="169">
        <v>40612</v>
      </c>
    </row>
    <row r="12" spans="1:6" ht="13.5">
      <c r="A12" s="105" t="s">
        <v>240</v>
      </c>
      <c r="B12" s="167">
        <v>686</v>
      </c>
      <c r="C12" s="168">
        <v>7136</v>
      </c>
      <c r="D12" s="168"/>
      <c r="E12" s="169">
        <v>6921</v>
      </c>
      <c r="F12" s="169">
        <v>6248</v>
      </c>
    </row>
    <row r="13" spans="1:6" ht="12.75" customHeight="1">
      <c r="A13" s="88" t="s">
        <v>68</v>
      </c>
      <c r="B13" s="121"/>
      <c r="C13" s="168"/>
      <c r="D13" s="168"/>
      <c r="E13" s="169"/>
      <c r="F13" s="169"/>
    </row>
    <row r="14" spans="1:6" ht="12.75" customHeight="1">
      <c r="A14" s="105" t="s">
        <v>7</v>
      </c>
      <c r="B14" s="121">
        <v>2754</v>
      </c>
      <c r="C14" s="168">
        <v>28646</v>
      </c>
      <c r="D14" s="168"/>
      <c r="E14" s="169">
        <v>25804</v>
      </c>
      <c r="F14" s="169">
        <v>25439</v>
      </c>
    </row>
    <row r="15" spans="1:6" ht="12.75" customHeight="1">
      <c r="A15" s="105" t="s">
        <v>26</v>
      </c>
      <c r="B15" s="121">
        <v>2926</v>
      </c>
      <c r="C15" s="168">
        <v>30435</v>
      </c>
      <c r="D15" s="168"/>
      <c r="E15" s="169">
        <v>27797</v>
      </c>
      <c r="F15" s="169">
        <v>24623</v>
      </c>
    </row>
    <row r="16" spans="1:6" ht="13.5">
      <c r="A16" s="105" t="s">
        <v>239</v>
      </c>
      <c r="B16" s="121">
        <v>1754</v>
      </c>
      <c r="C16" s="168">
        <v>18246</v>
      </c>
      <c r="D16" s="168"/>
      <c r="E16" s="169">
        <v>17000</v>
      </c>
      <c r="F16" s="169">
        <v>16337</v>
      </c>
    </row>
    <row r="17" spans="1:6" ht="12.75" customHeight="1">
      <c r="A17" s="105" t="s">
        <v>152</v>
      </c>
      <c r="B17" s="121">
        <v>161</v>
      </c>
      <c r="C17" s="168">
        <v>1674</v>
      </c>
      <c r="D17" s="168"/>
      <c r="E17" s="169">
        <v>1612</v>
      </c>
      <c r="F17" s="169">
        <v>742</v>
      </c>
    </row>
    <row r="18" spans="1:6" ht="12.75" customHeight="1">
      <c r="A18" s="74" t="s">
        <v>84</v>
      </c>
      <c r="B18" s="144">
        <v>784</v>
      </c>
      <c r="C18" s="318">
        <v>8153</v>
      </c>
      <c r="D18" s="99"/>
      <c r="E18" s="319">
        <v>7222</v>
      </c>
      <c r="F18" s="319">
        <v>6478</v>
      </c>
    </row>
    <row r="19" spans="1:6" ht="12.75" customHeight="1">
      <c r="A19" s="88" t="s">
        <v>6</v>
      </c>
      <c r="B19" s="121">
        <v>20936</v>
      </c>
      <c r="C19" s="115">
        <v>217768</v>
      </c>
      <c r="D19" s="115"/>
      <c r="E19" s="99">
        <v>200950</v>
      </c>
      <c r="F19" s="99">
        <v>188008</v>
      </c>
    </row>
    <row r="20" spans="1:6" ht="18" customHeight="1">
      <c r="A20" s="88" t="s">
        <v>42</v>
      </c>
      <c r="B20" s="149"/>
      <c r="C20" s="115"/>
      <c r="D20" s="115"/>
      <c r="E20" s="99"/>
      <c r="F20" s="99"/>
    </row>
    <row r="21" spans="1:6" ht="12.75" customHeight="1">
      <c r="A21" s="138" t="s">
        <v>41</v>
      </c>
      <c r="B21" s="149"/>
      <c r="C21" s="115"/>
      <c r="D21" s="115"/>
      <c r="E21" s="99"/>
      <c r="F21" s="99"/>
    </row>
    <row r="22" spans="1:6" ht="12.75" customHeight="1">
      <c r="A22" s="105" t="s">
        <v>65</v>
      </c>
      <c r="B22" s="121">
        <v>5057</v>
      </c>
      <c r="C22" s="115">
        <v>52601</v>
      </c>
      <c r="D22" s="115"/>
      <c r="E22" s="99">
        <v>54345</v>
      </c>
      <c r="F22" s="99">
        <v>52759</v>
      </c>
    </row>
    <row r="23" spans="1:6" ht="12.75" customHeight="1">
      <c r="A23" s="74" t="s">
        <v>138</v>
      </c>
      <c r="B23" s="144">
        <v>1</v>
      </c>
      <c r="C23" s="118">
        <v>15</v>
      </c>
      <c r="D23" s="115"/>
      <c r="E23" s="119">
        <v>14</v>
      </c>
      <c r="F23" s="119">
        <v>15</v>
      </c>
    </row>
    <row r="24" spans="1:6" ht="12.75" customHeight="1">
      <c r="A24" s="88" t="s">
        <v>69</v>
      </c>
      <c r="B24" s="121">
        <v>5058</v>
      </c>
      <c r="C24" s="115">
        <v>52616</v>
      </c>
      <c r="D24" s="115"/>
      <c r="E24" s="99">
        <v>54359</v>
      </c>
      <c r="F24" s="99">
        <v>52774</v>
      </c>
    </row>
    <row r="25" spans="1:6" ht="12.75" customHeight="1">
      <c r="A25" s="88" t="s">
        <v>76</v>
      </c>
      <c r="B25" s="121"/>
      <c r="C25" s="115"/>
      <c r="D25" s="115"/>
      <c r="E25" s="99"/>
      <c r="F25" s="99"/>
    </row>
    <row r="26" spans="1:6" ht="12.75" customHeight="1">
      <c r="A26" s="105" t="s">
        <v>70</v>
      </c>
      <c r="B26" s="121">
        <v>4826</v>
      </c>
      <c r="C26" s="115">
        <v>50196</v>
      </c>
      <c r="D26" s="115"/>
      <c r="E26" s="99">
        <v>42950</v>
      </c>
      <c r="F26" s="99">
        <v>41465</v>
      </c>
    </row>
    <row r="27" spans="1:6" ht="12.75" customHeight="1">
      <c r="A27" s="105" t="s">
        <v>19</v>
      </c>
      <c r="B27" s="121">
        <v>1122</v>
      </c>
      <c r="C27" s="115">
        <v>11672</v>
      </c>
      <c r="D27" s="115"/>
      <c r="E27" s="99">
        <v>10439</v>
      </c>
      <c r="F27" s="99">
        <v>9958</v>
      </c>
    </row>
    <row r="28" spans="1:6" ht="13.5">
      <c r="A28" s="105" t="s">
        <v>236</v>
      </c>
      <c r="B28" s="121">
        <v>617</v>
      </c>
      <c r="C28" s="115">
        <v>6415</v>
      </c>
      <c r="D28" s="115"/>
      <c r="E28" s="99">
        <v>6389</v>
      </c>
      <c r="F28" s="99">
        <v>6601</v>
      </c>
    </row>
    <row r="29" spans="1:6" ht="13.5">
      <c r="A29" s="105" t="s">
        <v>238</v>
      </c>
      <c r="B29" s="121">
        <v>1577</v>
      </c>
      <c r="C29" s="115">
        <v>16402</v>
      </c>
      <c r="D29" s="115"/>
      <c r="E29" s="99">
        <v>15819</v>
      </c>
      <c r="F29" s="99">
        <v>15060</v>
      </c>
    </row>
    <row r="30" spans="1:6" ht="12.75" customHeight="1">
      <c r="A30" s="138" t="s">
        <v>77</v>
      </c>
      <c r="B30" s="121"/>
      <c r="C30" s="115"/>
      <c r="D30" s="115"/>
      <c r="E30" s="99"/>
      <c r="F30" s="99"/>
    </row>
    <row r="31" spans="1:6" ht="12.75" customHeight="1">
      <c r="A31" s="105" t="s">
        <v>70</v>
      </c>
      <c r="B31" s="121">
        <v>3519</v>
      </c>
      <c r="C31" s="115">
        <v>36607</v>
      </c>
      <c r="D31" s="115"/>
      <c r="E31" s="99">
        <v>29922</v>
      </c>
      <c r="F31" s="99">
        <v>20505</v>
      </c>
    </row>
    <row r="32" spans="1:6" ht="12.75" customHeight="1">
      <c r="A32" s="105" t="s">
        <v>71</v>
      </c>
      <c r="B32" s="121">
        <v>338</v>
      </c>
      <c r="C32" s="115">
        <v>3518</v>
      </c>
      <c r="D32" s="115"/>
      <c r="E32" s="99">
        <v>3569</v>
      </c>
      <c r="F32" s="99">
        <v>3579</v>
      </c>
    </row>
    <row r="33" spans="1:6" ht="13.5">
      <c r="A33" s="74" t="s">
        <v>237</v>
      </c>
      <c r="B33" s="144">
        <v>3879</v>
      </c>
      <c r="C33" s="118">
        <v>40342</v>
      </c>
      <c r="D33" s="115"/>
      <c r="E33" s="119">
        <v>37503</v>
      </c>
      <c r="F33" s="119">
        <v>38066</v>
      </c>
    </row>
    <row r="34" spans="1:6" ht="12.75" customHeight="1">
      <c r="A34" s="446" t="s">
        <v>42</v>
      </c>
      <c r="B34" s="121">
        <v>20936</v>
      </c>
      <c r="C34" s="115">
        <v>217768</v>
      </c>
      <c r="D34" s="115"/>
      <c r="E34" s="99">
        <v>200950</v>
      </c>
      <c r="F34" s="99">
        <v>188008</v>
      </c>
    </row>
    <row r="35" spans="1:6" ht="18" customHeight="1">
      <c r="A35" s="433" t="s">
        <v>235</v>
      </c>
      <c r="B35" s="121"/>
      <c r="C35" s="115"/>
      <c r="D35" s="99"/>
      <c r="E35" s="99"/>
      <c r="F35" s="99"/>
    </row>
    <row r="36" spans="1:6" ht="12" customHeight="1">
      <c r="A36" s="433" t="s">
        <v>233</v>
      </c>
      <c r="B36" s="146">
        <v>12</v>
      </c>
      <c r="C36" s="151">
        <v>126</v>
      </c>
      <c r="D36" s="146"/>
      <c r="E36" s="146">
        <v>274</v>
      </c>
      <c r="F36" s="146">
        <v>155</v>
      </c>
    </row>
    <row r="37" spans="1:6" ht="12" customHeight="1">
      <c r="A37" s="433" t="s">
        <v>234</v>
      </c>
      <c r="B37" s="146">
        <v>29</v>
      </c>
      <c r="C37" s="151">
        <v>305</v>
      </c>
      <c r="D37" s="146"/>
      <c r="E37" s="146">
        <v>564</v>
      </c>
      <c r="F37" s="146">
        <v>255</v>
      </c>
    </row>
    <row r="38" spans="1:6" ht="12" customHeight="1">
      <c r="A38" s="209" t="s">
        <v>231</v>
      </c>
      <c r="B38" s="146">
        <v>76</v>
      </c>
      <c r="C38" s="151">
        <v>792</v>
      </c>
      <c r="D38" s="146"/>
      <c r="E38" s="146">
        <v>372</v>
      </c>
      <c r="F38" s="146">
        <v>875</v>
      </c>
    </row>
    <row r="39" spans="1:6" ht="12" customHeight="1">
      <c r="A39" s="209" t="s">
        <v>232</v>
      </c>
      <c r="B39" s="146">
        <v>88</v>
      </c>
      <c r="C39" s="151">
        <v>911</v>
      </c>
      <c r="D39" s="146"/>
      <c r="E39" s="146">
        <v>976</v>
      </c>
      <c r="F39" s="146">
        <v>1169</v>
      </c>
    </row>
    <row r="40" spans="1:6" ht="21.6" customHeight="1">
      <c r="A40" s="434" t="s">
        <v>248</v>
      </c>
      <c r="B40" s="146"/>
      <c r="C40" s="151"/>
      <c r="D40" s="146"/>
      <c r="E40" s="146"/>
      <c r="F40" s="146"/>
    </row>
    <row r="41" spans="1:6" ht="12.75" customHeight="1">
      <c r="A41" s="88" t="s">
        <v>177</v>
      </c>
      <c r="B41" s="270"/>
      <c r="C41" s="150">
        <v>24.2</v>
      </c>
      <c r="D41" s="150"/>
      <c r="E41" s="143">
        <v>27.051007713361532</v>
      </c>
      <c r="F41" s="143">
        <v>28.07008212416493</v>
      </c>
    </row>
    <row r="42" spans="1:6" ht="25.5" customHeight="1">
      <c r="A42" s="584"/>
      <c r="B42" s="584"/>
      <c r="C42" s="584"/>
      <c r="D42" s="584"/>
      <c r="E42" s="584"/>
      <c r="F42" s="584"/>
    </row>
    <row r="43" spans="1:6">
      <c r="A43" s="105"/>
      <c r="B43" s="121"/>
      <c r="C43" s="149"/>
      <c r="D43" s="99"/>
      <c r="E43" s="121"/>
      <c r="F43" s="121"/>
    </row>
    <row r="44" spans="1:6">
      <c r="A44" s="105"/>
      <c r="B44" s="115"/>
      <c r="C44" s="115"/>
      <c r="D44" s="99"/>
      <c r="E44" s="99"/>
      <c r="F44" s="99"/>
    </row>
    <row r="45" spans="1:6">
      <c r="A45" s="77"/>
      <c r="D45" s="105"/>
      <c r="F45" s="105"/>
    </row>
    <row r="47" spans="1:6">
      <c r="A47" s="384"/>
    </row>
  </sheetData>
  <mergeCells count="4">
    <mergeCell ref="B2:C2"/>
    <mergeCell ref="A2:A3"/>
    <mergeCell ref="A42:F42"/>
    <mergeCell ref="E2:F2"/>
  </mergeCells>
  <phoneticPr fontId="16" type="noConversion"/>
  <pageMargins left="0.82677165354330717" right="0.39370078740157483" top="1.1811023622047245" bottom="1.1811023622047245" header="0.31496062992125984" footer="0.35433070866141736"/>
  <pageSetup paperSize="9" scale="94" orientation="portrait" r:id="rId1"/>
  <headerFooter alignWithMargins="0">
    <oddFooter>&amp;R&amp;G</oddFooter>
  </headerFooter>
  <customProperties>
    <customPr name="ConnName" r:id="rId2"/>
    <customPr name="SheetOptions" r:id="rId3"/>
  </customProperties>
  <drawing r:id="rId4"/>
  <legacyDrawingHF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tabColor theme="6"/>
  </sheetPr>
  <dimension ref="A1:E34"/>
  <sheetViews>
    <sheetView zoomScaleNormal="100" zoomScaleSheetLayoutView="100" workbookViewId="0"/>
  </sheetViews>
  <sheetFormatPr defaultColWidth="9.28515625" defaultRowHeight="12.75"/>
  <cols>
    <col min="1" max="1" width="39.7109375" style="127" customWidth="1"/>
    <col min="2" max="4" width="7.7109375" style="127" customWidth="1"/>
    <col min="5" max="5" width="7.7109375" style="253" customWidth="1"/>
    <col min="6" max="16384" width="9.28515625" style="253"/>
  </cols>
  <sheetData>
    <row r="1" spans="1:5" s="249" customFormat="1" ht="21" customHeight="1">
      <c r="A1" s="352" t="s">
        <v>244</v>
      </c>
      <c r="B1" s="353"/>
      <c r="C1" s="349"/>
      <c r="D1" s="349"/>
    </row>
    <row r="2" spans="1:5" s="249" customFormat="1" ht="12" customHeight="1">
      <c r="A2" s="164"/>
      <c r="B2" s="588" t="s">
        <v>21</v>
      </c>
      <c r="C2" s="588"/>
      <c r="D2" s="588"/>
      <c r="E2" s="257"/>
    </row>
    <row r="3" spans="1:5" s="249" customFormat="1" ht="15" customHeight="1">
      <c r="A3" s="158" t="s">
        <v>34</v>
      </c>
      <c r="B3" s="108" t="s">
        <v>73</v>
      </c>
      <c r="C3" s="189">
        <v>2019</v>
      </c>
      <c r="D3" s="152">
        <v>2018</v>
      </c>
      <c r="E3" s="258"/>
    </row>
    <row r="4" spans="1:5" s="249" customFormat="1" ht="12" customHeight="1">
      <c r="A4" s="77"/>
      <c r="B4" s="121"/>
      <c r="C4" s="99"/>
      <c r="D4" s="80"/>
      <c r="E4" s="80"/>
    </row>
    <row r="5" spans="1:5" s="249" customFormat="1" ht="12.75" customHeight="1">
      <c r="A5" s="127" t="s">
        <v>40</v>
      </c>
      <c r="B5" s="153">
        <v>5225.9726775430936</v>
      </c>
      <c r="C5" s="115">
        <v>54359</v>
      </c>
      <c r="D5" s="99">
        <v>49919</v>
      </c>
      <c r="E5" s="99"/>
    </row>
    <row r="6" spans="1:5" s="249" customFormat="1" ht="12.75" customHeight="1">
      <c r="A6" s="127" t="s">
        <v>279</v>
      </c>
      <c r="B6" s="153">
        <v>0</v>
      </c>
      <c r="C6" s="115">
        <v>0</v>
      </c>
      <c r="D6" s="80">
        <v>-150</v>
      </c>
      <c r="E6" s="99"/>
    </row>
    <row r="7" spans="1:5" s="249" customFormat="1" ht="12.75" customHeight="1">
      <c r="A7" s="77" t="s">
        <v>104</v>
      </c>
      <c r="B7" s="153">
        <v>291.87536652662544</v>
      </c>
      <c r="C7" s="79">
        <v>3036</v>
      </c>
      <c r="D7" s="80">
        <v>2367</v>
      </c>
      <c r="E7" s="99"/>
    </row>
    <row r="8" spans="1:5" ht="12.75" customHeight="1">
      <c r="A8" s="389" t="s">
        <v>119</v>
      </c>
      <c r="B8" s="153">
        <v>8.4601555514963902</v>
      </c>
      <c r="C8" s="115">
        <v>88</v>
      </c>
      <c r="D8" s="99">
        <v>638</v>
      </c>
      <c r="E8" s="99"/>
    </row>
    <row r="9" spans="1:5" ht="12.75" customHeight="1">
      <c r="A9" s="389" t="s">
        <v>307</v>
      </c>
      <c r="B9" s="153">
        <v>-1404.6742359422017</v>
      </c>
      <c r="C9" s="115">
        <v>-14611</v>
      </c>
      <c r="D9" s="80" t="s">
        <v>13</v>
      </c>
      <c r="E9" s="99"/>
    </row>
    <row r="10" spans="1:5" ht="12.75" customHeight="1">
      <c r="A10" s="389" t="s">
        <v>316</v>
      </c>
      <c r="B10" s="153">
        <v>936.7699510656912</v>
      </c>
      <c r="C10" s="115">
        <v>9744</v>
      </c>
      <c r="D10" s="80" t="s">
        <v>13</v>
      </c>
      <c r="E10" s="99"/>
    </row>
    <row r="11" spans="1:5" ht="12.75" customHeight="1">
      <c r="A11" s="279" t="s">
        <v>218</v>
      </c>
      <c r="B11" s="82">
        <v>0</v>
      </c>
      <c r="C11" s="83">
        <v>0</v>
      </c>
      <c r="D11" s="291" t="s">
        <v>13</v>
      </c>
      <c r="E11" s="99"/>
    </row>
    <row r="12" spans="1:5" ht="12.75" customHeight="1">
      <c r="A12" s="156" t="s">
        <v>97</v>
      </c>
      <c r="B12" s="153">
        <v>5058.4039147447056</v>
      </c>
      <c r="C12" s="154">
        <v>52616</v>
      </c>
      <c r="D12" s="155">
        <v>52774</v>
      </c>
      <c r="E12" s="99"/>
    </row>
    <row r="13" spans="1:5" ht="12.75" customHeight="1">
      <c r="A13" s="156"/>
      <c r="B13" s="153"/>
      <c r="C13" s="153"/>
      <c r="D13" s="153"/>
      <c r="E13" s="99"/>
    </row>
    <row r="14" spans="1:5" s="3" customFormat="1" ht="12.75" customHeight="1">
      <c r="A14" s="89" t="s">
        <v>64</v>
      </c>
      <c r="B14" s="121"/>
      <c r="C14" s="115"/>
      <c r="D14" s="157"/>
      <c r="E14" s="157"/>
    </row>
    <row r="15" spans="1:5" s="249" customFormat="1" ht="12.75" customHeight="1">
      <c r="A15" s="77" t="s">
        <v>59</v>
      </c>
      <c r="B15" s="153">
        <v>5056.9618427757005</v>
      </c>
      <c r="C15" s="115">
        <v>52601</v>
      </c>
      <c r="D15" s="80">
        <v>52759</v>
      </c>
      <c r="E15" s="80"/>
    </row>
    <row r="16" spans="1:5" s="249" customFormat="1" ht="12.75" customHeight="1">
      <c r="A16" s="105" t="s">
        <v>138</v>
      </c>
      <c r="B16" s="153">
        <v>1.4420719690050665</v>
      </c>
      <c r="C16" s="115">
        <v>15</v>
      </c>
      <c r="D16" s="131">
        <v>15</v>
      </c>
      <c r="E16" s="80"/>
    </row>
    <row r="17" spans="1:4" ht="12" customHeight="1">
      <c r="C17" s="194"/>
      <c r="D17" s="77"/>
    </row>
    <row r="18" spans="1:4" ht="12" customHeight="1">
      <c r="A18" s="269"/>
      <c r="C18" s="155"/>
      <c r="D18" s="77"/>
    </row>
    <row r="19" spans="1:4" ht="12" customHeight="1">
      <c r="A19" s="77"/>
    </row>
    <row r="24" spans="1:4" ht="12.75" customHeight="1"/>
    <row r="30" spans="1:4">
      <c r="A30" s="253"/>
      <c r="B30" s="253"/>
      <c r="C30" s="253"/>
      <c r="D30" s="253"/>
    </row>
    <row r="34" spans="1:4" ht="21" customHeight="1">
      <c r="A34" s="253"/>
      <c r="B34" s="253"/>
      <c r="C34" s="253"/>
      <c r="D34" s="253"/>
    </row>
  </sheetData>
  <dataConsolidate link="1"/>
  <mergeCells count="1">
    <mergeCell ref="B2:D2"/>
  </mergeCells>
  <phoneticPr fontId="16" type="noConversion"/>
  <pageMargins left="0.82677165354330717" right="0.39370078740157483" top="1.1811023622047245" bottom="1.1811023622047245" header="0.31496062992125984" footer="0.35433070866141736"/>
  <pageSetup paperSize="9" scale="93" orientation="portrait" r:id="rId1"/>
  <headerFooter alignWithMargins="0">
    <oddFooter>&amp;R&amp;G</oddFooter>
  </headerFooter>
  <customProperties>
    <customPr name="SheetOptions" r:id="rId2"/>
  </customProperties>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AA4D3-9BEA-41F2-8D59-23A986E790E1}">
  <sheetPr>
    <tabColor rgb="FF92D050"/>
    <pageSetUpPr fitToPage="1"/>
  </sheetPr>
  <dimension ref="A1:E210"/>
  <sheetViews>
    <sheetView zoomScaleNormal="100" zoomScaleSheetLayoutView="100" workbookViewId="0"/>
  </sheetViews>
  <sheetFormatPr defaultColWidth="9.28515625" defaultRowHeight="12.75"/>
  <cols>
    <col min="1" max="1" width="46.42578125" style="564" customWidth="1"/>
    <col min="2" max="2" width="9.140625" style="563" customWidth="1"/>
    <col min="3" max="4" width="7.7109375" style="535" customWidth="1"/>
    <col min="5" max="5" width="1.7109375" style="535" customWidth="1"/>
    <col min="6" max="16384" width="9.28515625" style="535"/>
  </cols>
  <sheetData>
    <row r="1" spans="1:5" ht="21" customHeight="1">
      <c r="A1" s="530" t="s">
        <v>245</v>
      </c>
      <c r="B1" s="531"/>
      <c r="C1" s="532"/>
      <c r="D1" s="533"/>
      <c r="E1" s="532"/>
    </row>
    <row r="2" spans="1:5" ht="12" customHeight="1">
      <c r="A2" s="591" t="s">
        <v>179</v>
      </c>
      <c r="B2" s="536"/>
      <c r="C2" s="593" t="s">
        <v>21</v>
      </c>
      <c r="D2" s="593"/>
      <c r="E2" s="537"/>
    </row>
    <row r="3" spans="1:5" ht="15" customHeight="1">
      <c r="A3" s="592"/>
      <c r="B3" s="538" t="s">
        <v>73</v>
      </c>
      <c r="C3" s="539">
        <v>2019</v>
      </c>
      <c r="D3" s="540">
        <v>2018</v>
      </c>
      <c r="E3" s="541"/>
    </row>
    <row r="4" spans="1:5" ht="18" customHeight="1">
      <c r="A4" s="543" t="s">
        <v>87</v>
      </c>
      <c r="B4" s="544"/>
      <c r="C4" s="545"/>
      <c r="D4" s="542"/>
      <c r="E4" s="542"/>
    </row>
    <row r="5" spans="1:5" ht="12.75" customHeight="1">
      <c r="A5" s="533" t="s">
        <v>151</v>
      </c>
      <c r="B5" s="544">
        <v>376</v>
      </c>
      <c r="C5" s="545">
        <v>3915</v>
      </c>
      <c r="D5" s="542">
        <v>3214</v>
      </c>
      <c r="E5" s="542"/>
    </row>
    <row r="6" spans="1:5" ht="12.75" customHeight="1">
      <c r="A6" s="533" t="s">
        <v>326</v>
      </c>
      <c r="B6" s="544">
        <v>253</v>
      </c>
      <c r="C6" s="545">
        <v>2628</v>
      </c>
      <c r="D6" s="542">
        <v>2028</v>
      </c>
      <c r="E6" s="542"/>
    </row>
    <row r="7" spans="1:5" ht="12.75" customHeight="1">
      <c r="A7" s="546" t="s">
        <v>38</v>
      </c>
      <c r="B7" s="547">
        <v>-98</v>
      </c>
      <c r="C7" s="548">
        <v>-1023</v>
      </c>
      <c r="D7" s="549">
        <v>-1262</v>
      </c>
      <c r="E7" s="542"/>
    </row>
    <row r="8" spans="1:5" ht="12" customHeight="1">
      <c r="A8" s="550" t="s">
        <v>8</v>
      </c>
      <c r="B8" s="544"/>
      <c r="C8" s="545"/>
      <c r="D8" s="542"/>
      <c r="E8" s="542"/>
    </row>
    <row r="9" spans="1:5" ht="12" customHeight="1">
      <c r="A9" s="550" t="s">
        <v>95</v>
      </c>
      <c r="B9" s="544">
        <v>531</v>
      </c>
      <c r="C9" s="545">
        <v>5520</v>
      </c>
      <c r="D9" s="542">
        <v>3980</v>
      </c>
      <c r="E9" s="542"/>
    </row>
    <row r="10" spans="1:5" ht="18" customHeight="1">
      <c r="A10" s="551" t="s">
        <v>327</v>
      </c>
      <c r="B10" s="544">
        <v>-592</v>
      </c>
      <c r="C10" s="545">
        <v>-6156</v>
      </c>
      <c r="D10" s="542">
        <v>-3818</v>
      </c>
      <c r="E10" s="542"/>
    </row>
    <row r="11" spans="1:5" s="552" customFormat="1" ht="15.75" customHeight="1">
      <c r="A11" s="534" t="s">
        <v>8</v>
      </c>
      <c r="B11" s="544">
        <v>-61</v>
      </c>
      <c r="C11" s="545">
        <v>-636</v>
      </c>
      <c r="D11" s="542">
        <v>162</v>
      </c>
      <c r="E11" s="542"/>
    </row>
    <row r="12" spans="1:5" ht="22.5" customHeight="1">
      <c r="A12" s="543" t="s">
        <v>103</v>
      </c>
      <c r="B12" s="544"/>
      <c r="C12" s="545"/>
      <c r="D12" s="542"/>
      <c r="E12" s="542"/>
    </row>
    <row r="13" spans="1:5" ht="18" customHeight="1">
      <c r="A13" s="551" t="s">
        <v>328</v>
      </c>
      <c r="B13" s="544">
        <v>-166</v>
      </c>
      <c r="C13" s="545">
        <v>-1722</v>
      </c>
      <c r="D13" s="542">
        <v>-1622</v>
      </c>
      <c r="E13" s="542"/>
    </row>
    <row r="14" spans="1:5" s="552" customFormat="1" ht="24">
      <c r="A14" s="553" t="s">
        <v>329</v>
      </c>
      <c r="B14" s="547">
        <v>-166</v>
      </c>
      <c r="C14" s="548">
        <v>-1722</v>
      </c>
      <c r="D14" s="549">
        <v>-1622</v>
      </c>
      <c r="E14" s="542"/>
    </row>
    <row r="15" spans="1:5" s="552" customFormat="1" ht="24" customHeight="1">
      <c r="A15" s="550" t="s">
        <v>330</v>
      </c>
      <c r="B15" s="544">
        <v>-227</v>
      </c>
      <c r="C15" s="545">
        <v>-2358</v>
      </c>
      <c r="D15" s="542">
        <v>-1460</v>
      </c>
      <c r="E15" s="542"/>
    </row>
    <row r="16" spans="1:5" s="552" customFormat="1" ht="18" customHeight="1">
      <c r="A16" s="554" t="s">
        <v>331</v>
      </c>
      <c r="B16" s="547">
        <v>-5</v>
      </c>
      <c r="C16" s="548">
        <v>-48</v>
      </c>
      <c r="D16" s="549">
        <v>338</v>
      </c>
      <c r="E16" s="542"/>
    </row>
    <row r="17" spans="1:5" s="552" customFormat="1" ht="12.75" customHeight="1">
      <c r="A17" s="553" t="s">
        <v>317</v>
      </c>
      <c r="B17" s="547">
        <v>-170</v>
      </c>
      <c r="C17" s="548">
        <v>-1770</v>
      </c>
      <c r="D17" s="549">
        <v>-1284</v>
      </c>
      <c r="E17" s="542"/>
    </row>
    <row r="18" spans="1:5" s="552" customFormat="1" ht="12.75" customHeight="1">
      <c r="A18" s="550" t="s">
        <v>318</v>
      </c>
      <c r="B18" s="544">
        <v>-231</v>
      </c>
      <c r="C18" s="545">
        <v>-2406</v>
      </c>
      <c r="D18" s="542">
        <v>-1122</v>
      </c>
      <c r="E18" s="542"/>
    </row>
    <row r="19" spans="1:5" s="552" customFormat="1" ht="22.5" customHeight="1">
      <c r="A19" s="543" t="s">
        <v>88</v>
      </c>
      <c r="B19" s="544"/>
      <c r="C19" s="545"/>
      <c r="D19" s="533"/>
      <c r="E19" s="542"/>
    </row>
    <row r="20" spans="1:5" ht="12.75" customHeight="1">
      <c r="A20" s="551" t="s">
        <v>332</v>
      </c>
      <c r="B20" s="544">
        <v>777</v>
      </c>
      <c r="C20" s="545">
        <v>8087</v>
      </c>
      <c r="D20" s="542">
        <v>1486</v>
      </c>
      <c r="E20" s="542"/>
    </row>
    <row r="21" spans="1:5" ht="12.75" customHeight="1">
      <c r="A21" s="533" t="s">
        <v>79</v>
      </c>
      <c r="B21" s="544">
        <v>-468</v>
      </c>
      <c r="C21" s="545">
        <v>-4867</v>
      </c>
      <c r="D21" s="542" t="s">
        <v>13</v>
      </c>
      <c r="E21" s="542"/>
    </row>
    <row r="22" spans="1:5" s="552" customFormat="1" ht="12.75" customHeight="1">
      <c r="A22" s="555" t="s">
        <v>33</v>
      </c>
      <c r="B22" s="556">
        <v>309</v>
      </c>
      <c r="C22" s="557">
        <v>3220</v>
      </c>
      <c r="D22" s="558">
        <v>1486</v>
      </c>
      <c r="E22" s="542"/>
    </row>
    <row r="23" spans="1:5" s="552" customFormat="1" ht="18" customHeight="1">
      <c r="A23" s="534" t="s">
        <v>311</v>
      </c>
      <c r="B23" s="544">
        <v>78</v>
      </c>
      <c r="C23" s="545">
        <v>814</v>
      </c>
      <c r="D23" s="542">
        <v>364</v>
      </c>
      <c r="E23" s="542"/>
    </row>
    <row r="24" spans="1:5" ht="12.75" customHeight="1">
      <c r="A24" s="559" t="s">
        <v>333</v>
      </c>
      <c r="B24" s="544">
        <v>694</v>
      </c>
      <c r="C24" s="545">
        <v>7222</v>
      </c>
      <c r="D24" s="542">
        <v>6042</v>
      </c>
      <c r="E24" s="542"/>
    </row>
    <row r="25" spans="1:5" ht="12.75" customHeight="1">
      <c r="A25" s="560" t="s">
        <v>85</v>
      </c>
      <c r="B25" s="547">
        <v>11</v>
      </c>
      <c r="C25" s="548">
        <v>117</v>
      </c>
      <c r="D25" s="549">
        <v>72</v>
      </c>
      <c r="E25" s="542"/>
    </row>
    <row r="26" spans="1:5" s="552" customFormat="1" ht="12.75" customHeight="1">
      <c r="A26" s="559" t="s">
        <v>334</v>
      </c>
      <c r="B26" s="544">
        <v>783</v>
      </c>
      <c r="C26" s="545">
        <v>8153</v>
      </c>
      <c r="D26" s="542">
        <v>6478</v>
      </c>
      <c r="E26" s="542"/>
    </row>
    <row r="27" spans="1:5" s="552" customFormat="1" ht="12.75" customHeight="1">
      <c r="A27" s="559"/>
      <c r="B27" s="544"/>
      <c r="C27" s="545"/>
      <c r="D27" s="542"/>
      <c r="E27" s="542"/>
    </row>
    <row r="28" spans="1:5" ht="12.75" customHeight="1">
      <c r="A28" s="559" t="s">
        <v>335</v>
      </c>
      <c r="B28" s="544"/>
      <c r="C28" s="545"/>
      <c r="D28" s="542"/>
      <c r="E28" s="542"/>
    </row>
    <row r="29" spans="1:5" ht="24">
      <c r="A29" s="561" t="s">
        <v>336</v>
      </c>
      <c r="B29" s="544">
        <v>511</v>
      </c>
      <c r="C29" s="545">
        <v>5315</v>
      </c>
      <c r="D29" s="542">
        <v>3747</v>
      </c>
      <c r="E29" s="542"/>
    </row>
    <row r="30" spans="1:5" ht="13.5">
      <c r="A30" s="551" t="s">
        <v>327</v>
      </c>
      <c r="B30" s="544">
        <v>-299</v>
      </c>
      <c r="C30" s="545">
        <v>-3105</v>
      </c>
      <c r="D30" s="542">
        <v>-2071</v>
      </c>
      <c r="E30" s="542"/>
    </row>
    <row r="31" spans="1:5">
      <c r="A31" s="561" t="s">
        <v>8</v>
      </c>
      <c r="B31" s="544">
        <v>212</v>
      </c>
      <c r="C31" s="545">
        <v>2210</v>
      </c>
      <c r="D31" s="542">
        <v>1676</v>
      </c>
      <c r="E31" s="542"/>
    </row>
    <row r="32" spans="1:5" ht="24">
      <c r="A32" s="561" t="s">
        <v>329</v>
      </c>
      <c r="B32" s="544">
        <v>-164</v>
      </c>
      <c r="C32" s="545">
        <v>-1703</v>
      </c>
      <c r="D32" s="542">
        <v>-1612</v>
      </c>
      <c r="E32" s="542"/>
    </row>
    <row r="33" spans="1:5" ht="24">
      <c r="A33" s="561" t="s">
        <v>330</v>
      </c>
      <c r="B33" s="544">
        <v>49</v>
      </c>
      <c r="C33" s="545">
        <v>507</v>
      </c>
      <c r="D33" s="542">
        <v>64</v>
      </c>
      <c r="E33" s="542"/>
    </row>
    <row r="34" spans="1:5" ht="13.5" customHeight="1">
      <c r="A34" s="551"/>
      <c r="B34" s="544"/>
      <c r="C34" s="545"/>
      <c r="D34" s="542"/>
      <c r="E34" s="542"/>
    </row>
    <row r="35" spans="1:5" s="552" customFormat="1" ht="12.75" customHeight="1">
      <c r="A35" s="534"/>
      <c r="B35" s="544"/>
      <c r="C35" s="545"/>
      <c r="D35" s="542"/>
      <c r="E35" s="542"/>
    </row>
    <row r="36" spans="1:5" ht="20.25" customHeight="1">
      <c r="A36" s="594" t="s">
        <v>337</v>
      </c>
      <c r="B36" s="595"/>
      <c r="C36" s="595"/>
      <c r="D36" s="595"/>
    </row>
    <row r="37" spans="1:5">
      <c r="A37" s="562" t="s">
        <v>338</v>
      </c>
      <c r="B37" s="562"/>
      <c r="C37" s="562"/>
      <c r="D37" s="562"/>
    </row>
    <row r="38" spans="1:5" ht="8.25" customHeight="1">
      <c r="A38" s="589" t="s">
        <v>339</v>
      </c>
      <c r="B38" s="589"/>
      <c r="C38" s="589"/>
      <c r="D38" s="589"/>
    </row>
    <row r="39" spans="1:5" ht="8.25" customHeight="1">
      <c r="A39" s="589"/>
      <c r="B39" s="589"/>
      <c r="C39" s="589"/>
      <c r="D39" s="589"/>
    </row>
    <row r="40" spans="1:5" ht="18" customHeight="1">
      <c r="A40" s="596" t="s">
        <v>347</v>
      </c>
      <c r="B40" s="597"/>
      <c r="C40" s="597"/>
      <c r="D40" s="597"/>
    </row>
    <row r="41" spans="1:5" ht="18" customHeight="1">
      <c r="A41" s="597"/>
      <c r="B41" s="597"/>
      <c r="C41" s="597"/>
      <c r="D41" s="597"/>
    </row>
    <row r="42" spans="1:5" ht="9" customHeight="1">
      <c r="A42" s="589" t="s">
        <v>340</v>
      </c>
      <c r="B42" s="589"/>
      <c r="C42" s="589"/>
      <c r="D42" s="589"/>
    </row>
    <row r="43" spans="1:5" ht="9" customHeight="1">
      <c r="A43" s="589"/>
      <c r="B43" s="589"/>
      <c r="C43" s="589"/>
      <c r="D43" s="589"/>
    </row>
    <row r="44" spans="1:5" ht="9" customHeight="1">
      <c r="A44" s="589" t="s">
        <v>341</v>
      </c>
      <c r="B44" s="589"/>
      <c r="C44" s="589"/>
      <c r="D44" s="589"/>
    </row>
    <row r="45" spans="1:5" ht="9" customHeight="1">
      <c r="A45" s="589"/>
      <c r="B45" s="589"/>
      <c r="C45" s="589"/>
      <c r="D45" s="589"/>
    </row>
    <row r="46" spans="1:5" ht="9" customHeight="1">
      <c r="A46" s="589" t="s">
        <v>342</v>
      </c>
      <c r="B46" s="589"/>
      <c r="C46" s="589"/>
      <c r="D46" s="589"/>
    </row>
    <row r="47" spans="1:5" ht="9" customHeight="1">
      <c r="A47" s="589"/>
      <c r="B47" s="589"/>
      <c r="C47" s="589"/>
      <c r="D47" s="589"/>
    </row>
    <row r="48" spans="1:5" ht="16.5" customHeight="1">
      <c r="A48" s="590" t="s">
        <v>348</v>
      </c>
      <c r="B48" s="589"/>
      <c r="C48" s="589"/>
      <c r="D48" s="589"/>
    </row>
    <row r="49" spans="1:4" ht="16.5" customHeight="1">
      <c r="A49" s="589"/>
      <c r="B49" s="589"/>
      <c r="C49" s="589"/>
      <c r="D49" s="589"/>
    </row>
    <row r="50" spans="1:4">
      <c r="A50" s="535"/>
      <c r="C50" s="552"/>
    </row>
    <row r="51" spans="1:4">
      <c r="A51" s="533"/>
      <c r="C51" s="552"/>
    </row>
    <row r="52" spans="1:4">
      <c r="A52" s="533"/>
      <c r="C52" s="552"/>
    </row>
    <row r="53" spans="1:4">
      <c r="A53" s="533"/>
      <c r="C53" s="552"/>
    </row>
    <row r="54" spans="1:4">
      <c r="C54" s="552"/>
    </row>
    <row r="55" spans="1:4" ht="13.5" customHeight="1">
      <c r="C55" s="552"/>
    </row>
    <row r="56" spans="1:4">
      <c r="C56" s="552"/>
    </row>
    <row r="57" spans="1:4">
      <c r="C57" s="552"/>
    </row>
    <row r="58" spans="1:4" ht="12.75" customHeight="1"/>
    <row r="65" spans="1:2" ht="13.5" customHeight="1"/>
    <row r="66" spans="1:2" ht="14.25" customHeight="1"/>
    <row r="67" spans="1:2">
      <c r="A67" s="535"/>
      <c r="B67" s="535"/>
    </row>
    <row r="68" spans="1:2" ht="21" customHeight="1">
      <c r="A68" s="535"/>
      <c r="B68" s="535"/>
    </row>
    <row r="69" spans="1:2">
      <c r="A69" s="535"/>
      <c r="B69" s="535"/>
    </row>
    <row r="70" spans="1:2">
      <c r="A70" s="535"/>
      <c r="B70" s="535"/>
    </row>
    <row r="71" spans="1:2">
      <c r="A71" s="535"/>
      <c r="B71" s="535"/>
    </row>
    <row r="72" spans="1:2">
      <c r="A72" s="535"/>
      <c r="B72" s="535"/>
    </row>
    <row r="73" spans="1:2">
      <c r="A73" s="535"/>
      <c r="B73" s="535"/>
    </row>
    <row r="74" spans="1:2">
      <c r="A74" s="535"/>
      <c r="B74" s="535"/>
    </row>
    <row r="75" spans="1:2">
      <c r="A75" s="535"/>
      <c r="B75" s="535"/>
    </row>
    <row r="76" spans="1:2">
      <c r="A76" s="535"/>
      <c r="B76" s="535"/>
    </row>
    <row r="77" spans="1:2">
      <c r="A77" s="535"/>
      <c r="B77" s="535"/>
    </row>
    <row r="78" spans="1:2">
      <c r="A78" s="535"/>
      <c r="B78" s="535"/>
    </row>
    <row r="79" spans="1:2">
      <c r="A79" s="535"/>
      <c r="B79" s="535"/>
    </row>
    <row r="80" spans="1:2">
      <c r="A80" s="535"/>
      <c r="B80" s="535"/>
    </row>
    <row r="81" spans="1:2">
      <c r="A81" s="535"/>
      <c r="B81" s="535"/>
    </row>
    <row r="82" spans="1:2">
      <c r="A82" s="535"/>
      <c r="B82" s="535"/>
    </row>
    <row r="83" spans="1:2">
      <c r="A83" s="535"/>
      <c r="B83" s="535"/>
    </row>
    <row r="84" spans="1:2">
      <c r="A84" s="535"/>
      <c r="B84" s="535"/>
    </row>
    <row r="85" spans="1:2">
      <c r="A85" s="535"/>
      <c r="B85" s="535"/>
    </row>
    <row r="86" spans="1:2">
      <c r="A86" s="535"/>
      <c r="B86" s="535"/>
    </row>
    <row r="87" spans="1:2">
      <c r="A87" s="535"/>
      <c r="B87" s="535"/>
    </row>
    <row r="88" spans="1:2">
      <c r="A88" s="535"/>
      <c r="B88" s="535"/>
    </row>
    <row r="89" spans="1:2">
      <c r="A89" s="535"/>
      <c r="B89" s="535"/>
    </row>
    <row r="90" spans="1:2">
      <c r="A90" s="535"/>
      <c r="B90" s="535"/>
    </row>
    <row r="91" spans="1:2">
      <c r="A91" s="535"/>
      <c r="B91" s="535"/>
    </row>
    <row r="92" spans="1:2">
      <c r="A92" s="535"/>
      <c r="B92" s="535"/>
    </row>
    <row r="93" spans="1:2">
      <c r="A93" s="535"/>
      <c r="B93" s="535"/>
    </row>
    <row r="94" spans="1:2">
      <c r="A94" s="535"/>
      <c r="B94" s="535"/>
    </row>
    <row r="95" spans="1:2">
      <c r="A95" s="535"/>
      <c r="B95" s="535"/>
    </row>
    <row r="96" spans="1:2">
      <c r="A96" s="535"/>
      <c r="B96" s="535"/>
    </row>
    <row r="97" spans="1:2">
      <c r="A97" s="535"/>
      <c r="B97" s="535"/>
    </row>
    <row r="98" spans="1:2">
      <c r="A98" s="535"/>
      <c r="B98" s="535"/>
    </row>
    <row r="99" spans="1:2">
      <c r="A99" s="535"/>
      <c r="B99" s="535"/>
    </row>
    <row r="100" spans="1:2">
      <c r="A100" s="535"/>
      <c r="B100" s="535"/>
    </row>
    <row r="101" spans="1:2">
      <c r="A101" s="535"/>
      <c r="B101" s="535"/>
    </row>
    <row r="102" spans="1:2">
      <c r="A102" s="535"/>
      <c r="B102" s="535"/>
    </row>
    <row r="103" spans="1:2">
      <c r="A103" s="535"/>
      <c r="B103" s="535"/>
    </row>
    <row r="104" spans="1:2">
      <c r="A104" s="535"/>
      <c r="B104" s="535"/>
    </row>
    <row r="105" spans="1:2">
      <c r="A105" s="535"/>
      <c r="B105" s="535"/>
    </row>
    <row r="106" spans="1:2">
      <c r="A106" s="535"/>
      <c r="B106" s="535"/>
    </row>
    <row r="107" spans="1:2">
      <c r="A107" s="535"/>
      <c r="B107" s="535"/>
    </row>
    <row r="108" spans="1:2">
      <c r="A108" s="535"/>
      <c r="B108" s="535"/>
    </row>
    <row r="109" spans="1:2">
      <c r="A109" s="535"/>
      <c r="B109" s="535"/>
    </row>
    <row r="110" spans="1:2">
      <c r="A110" s="535"/>
      <c r="B110" s="535"/>
    </row>
    <row r="111" spans="1:2">
      <c r="A111" s="535"/>
      <c r="B111" s="535"/>
    </row>
    <row r="112" spans="1:2">
      <c r="A112" s="535"/>
      <c r="B112" s="535"/>
    </row>
    <row r="113" spans="1:2">
      <c r="A113" s="535"/>
      <c r="B113" s="535"/>
    </row>
    <row r="114" spans="1:2">
      <c r="A114" s="535"/>
      <c r="B114" s="535"/>
    </row>
    <row r="115" spans="1:2">
      <c r="A115" s="535"/>
      <c r="B115" s="535"/>
    </row>
    <row r="116" spans="1:2">
      <c r="A116" s="535"/>
      <c r="B116" s="535"/>
    </row>
    <row r="117" spans="1:2">
      <c r="A117" s="535"/>
      <c r="B117" s="535"/>
    </row>
    <row r="118" spans="1:2">
      <c r="A118" s="535"/>
      <c r="B118" s="535"/>
    </row>
    <row r="119" spans="1:2">
      <c r="A119" s="535"/>
      <c r="B119" s="535"/>
    </row>
    <row r="120" spans="1:2">
      <c r="A120" s="535"/>
      <c r="B120" s="535"/>
    </row>
    <row r="121" spans="1:2">
      <c r="A121" s="535"/>
      <c r="B121" s="535"/>
    </row>
    <row r="122" spans="1:2">
      <c r="A122" s="535"/>
      <c r="B122" s="535"/>
    </row>
    <row r="123" spans="1:2">
      <c r="A123" s="535"/>
      <c r="B123" s="535"/>
    </row>
    <row r="124" spans="1:2">
      <c r="A124" s="535"/>
      <c r="B124" s="535"/>
    </row>
    <row r="125" spans="1:2">
      <c r="A125" s="535"/>
      <c r="B125" s="535"/>
    </row>
    <row r="126" spans="1:2">
      <c r="A126" s="535"/>
      <c r="B126" s="535"/>
    </row>
    <row r="127" spans="1:2">
      <c r="A127" s="535"/>
      <c r="B127" s="535"/>
    </row>
    <row r="128" spans="1:2">
      <c r="A128" s="535"/>
      <c r="B128" s="535"/>
    </row>
    <row r="129" spans="1:2">
      <c r="A129" s="535"/>
      <c r="B129" s="535"/>
    </row>
    <row r="130" spans="1:2">
      <c r="A130" s="535"/>
      <c r="B130" s="535"/>
    </row>
    <row r="131" spans="1:2">
      <c r="A131" s="535"/>
      <c r="B131" s="535"/>
    </row>
    <row r="132" spans="1:2">
      <c r="A132" s="535"/>
      <c r="B132" s="535"/>
    </row>
    <row r="133" spans="1:2">
      <c r="A133" s="535"/>
      <c r="B133" s="535"/>
    </row>
    <row r="134" spans="1:2">
      <c r="A134" s="535"/>
      <c r="B134" s="535"/>
    </row>
    <row r="135" spans="1:2">
      <c r="A135" s="535"/>
      <c r="B135" s="535"/>
    </row>
    <row r="136" spans="1:2">
      <c r="A136" s="535"/>
      <c r="B136" s="535"/>
    </row>
    <row r="137" spans="1:2">
      <c r="A137" s="535"/>
      <c r="B137" s="535"/>
    </row>
    <row r="138" spans="1:2">
      <c r="A138" s="535"/>
      <c r="B138" s="535"/>
    </row>
    <row r="139" spans="1:2">
      <c r="A139" s="535"/>
      <c r="B139" s="535"/>
    </row>
    <row r="140" spans="1:2">
      <c r="A140" s="535"/>
      <c r="B140" s="535"/>
    </row>
    <row r="141" spans="1:2">
      <c r="A141" s="535"/>
      <c r="B141" s="535"/>
    </row>
    <row r="142" spans="1:2">
      <c r="A142" s="535"/>
      <c r="B142" s="535"/>
    </row>
    <row r="143" spans="1:2">
      <c r="A143" s="535"/>
      <c r="B143" s="535"/>
    </row>
    <row r="144" spans="1:2">
      <c r="A144" s="535"/>
      <c r="B144" s="535"/>
    </row>
    <row r="145" spans="1:2">
      <c r="A145" s="535"/>
      <c r="B145" s="535"/>
    </row>
    <row r="146" spans="1:2">
      <c r="A146" s="535"/>
      <c r="B146" s="535"/>
    </row>
    <row r="147" spans="1:2">
      <c r="A147" s="535"/>
      <c r="B147" s="535"/>
    </row>
    <row r="148" spans="1:2">
      <c r="A148" s="535"/>
      <c r="B148" s="535"/>
    </row>
    <row r="149" spans="1:2">
      <c r="A149" s="535"/>
      <c r="B149" s="535"/>
    </row>
    <row r="150" spans="1:2">
      <c r="A150" s="535"/>
      <c r="B150" s="535"/>
    </row>
    <row r="151" spans="1:2">
      <c r="A151" s="535"/>
      <c r="B151" s="535"/>
    </row>
    <row r="152" spans="1:2">
      <c r="A152" s="535"/>
      <c r="B152" s="535"/>
    </row>
    <row r="153" spans="1:2">
      <c r="A153" s="535"/>
      <c r="B153" s="535"/>
    </row>
    <row r="154" spans="1:2">
      <c r="A154" s="535"/>
      <c r="B154" s="535"/>
    </row>
    <row r="155" spans="1:2">
      <c r="A155" s="535"/>
      <c r="B155" s="535"/>
    </row>
    <row r="156" spans="1:2">
      <c r="A156" s="535"/>
      <c r="B156" s="535"/>
    </row>
    <row r="157" spans="1:2">
      <c r="A157" s="535"/>
      <c r="B157" s="535"/>
    </row>
    <row r="158" spans="1:2">
      <c r="A158" s="535"/>
      <c r="B158" s="535"/>
    </row>
    <row r="159" spans="1:2">
      <c r="A159" s="535"/>
      <c r="B159" s="535"/>
    </row>
    <row r="160" spans="1:2">
      <c r="A160" s="535"/>
      <c r="B160" s="535"/>
    </row>
    <row r="161" spans="1:2">
      <c r="A161" s="535"/>
      <c r="B161" s="535"/>
    </row>
    <row r="162" spans="1:2">
      <c r="A162" s="535"/>
      <c r="B162" s="535"/>
    </row>
    <row r="163" spans="1:2">
      <c r="A163" s="535"/>
      <c r="B163" s="535"/>
    </row>
    <row r="164" spans="1:2">
      <c r="A164" s="535"/>
      <c r="B164" s="535"/>
    </row>
    <row r="165" spans="1:2">
      <c r="A165" s="535"/>
      <c r="B165" s="535"/>
    </row>
    <row r="166" spans="1:2">
      <c r="A166" s="535"/>
      <c r="B166" s="535"/>
    </row>
    <row r="167" spans="1:2">
      <c r="A167" s="535"/>
      <c r="B167" s="535"/>
    </row>
    <row r="168" spans="1:2">
      <c r="A168" s="535"/>
      <c r="B168" s="535"/>
    </row>
    <row r="169" spans="1:2">
      <c r="A169" s="535"/>
      <c r="B169" s="535"/>
    </row>
    <row r="170" spans="1:2">
      <c r="A170" s="535"/>
      <c r="B170" s="535"/>
    </row>
    <row r="171" spans="1:2">
      <c r="A171" s="535"/>
      <c r="B171" s="535"/>
    </row>
    <row r="172" spans="1:2">
      <c r="A172" s="535"/>
      <c r="B172" s="535"/>
    </row>
    <row r="173" spans="1:2">
      <c r="A173" s="535"/>
      <c r="B173" s="535"/>
    </row>
    <row r="174" spans="1:2">
      <c r="A174" s="535"/>
      <c r="B174" s="535"/>
    </row>
    <row r="175" spans="1:2">
      <c r="A175" s="535"/>
      <c r="B175" s="535"/>
    </row>
    <row r="176" spans="1:2">
      <c r="A176" s="535"/>
      <c r="B176" s="535"/>
    </row>
    <row r="177" spans="1:2">
      <c r="A177" s="535"/>
      <c r="B177" s="535"/>
    </row>
    <row r="178" spans="1:2">
      <c r="A178" s="535"/>
      <c r="B178" s="535"/>
    </row>
    <row r="179" spans="1:2">
      <c r="A179" s="535"/>
      <c r="B179" s="535"/>
    </row>
    <row r="180" spans="1:2">
      <c r="A180" s="535"/>
      <c r="B180" s="535"/>
    </row>
    <row r="181" spans="1:2">
      <c r="A181" s="535"/>
      <c r="B181" s="535"/>
    </row>
    <row r="182" spans="1:2">
      <c r="A182" s="535"/>
      <c r="B182" s="535"/>
    </row>
    <row r="183" spans="1:2">
      <c r="A183" s="535"/>
      <c r="B183" s="535"/>
    </row>
    <row r="184" spans="1:2">
      <c r="A184" s="535"/>
      <c r="B184" s="535"/>
    </row>
    <row r="185" spans="1:2">
      <c r="A185" s="535"/>
      <c r="B185" s="535"/>
    </row>
    <row r="186" spans="1:2">
      <c r="A186" s="535"/>
      <c r="B186" s="535"/>
    </row>
    <row r="187" spans="1:2">
      <c r="A187" s="535"/>
      <c r="B187" s="535"/>
    </row>
    <row r="188" spans="1:2">
      <c r="A188" s="535"/>
      <c r="B188" s="535"/>
    </row>
    <row r="189" spans="1:2">
      <c r="A189" s="535"/>
      <c r="B189" s="535"/>
    </row>
    <row r="190" spans="1:2">
      <c r="A190" s="535"/>
      <c r="B190" s="535"/>
    </row>
    <row r="191" spans="1:2">
      <c r="A191" s="535"/>
      <c r="B191" s="535"/>
    </row>
    <row r="192" spans="1:2">
      <c r="A192" s="535"/>
      <c r="B192" s="535"/>
    </row>
    <row r="193" spans="1:2">
      <c r="A193" s="535"/>
      <c r="B193" s="535"/>
    </row>
    <row r="194" spans="1:2">
      <c r="A194" s="535"/>
      <c r="B194" s="535"/>
    </row>
    <row r="195" spans="1:2">
      <c r="A195" s="535"/>
      <c r="B195" s="535"/>
    </row>
    <row r="196" spans="1:2">
      <c r="A196" s="535"/>
      <c r="B196" s="535"/>
    </row>
    <row r="197" spans="1:2">
      <c r="A197" s="535"/>
      <c r="B197" s="535"/>
    </row>
    <row r="198" spans="1:2">
      <c r="A198" s="535"/>
      <c r="B198" s="535"/>
    </row>
    <row r="199" spans="1:2">
      <c r="A199" s="535"/>
      <c r="B199" s="535"/>
    </row>
    <row r="200" spans="1:2">
      <c r="A200" s="535"/>
      <c r="B200" s="535"/>
    </row>
    <row r="201" spans="1:2">
      <c r="A201" s="535"/>
      <c r="B201" s="535"/>
    </row>
    <row r="202" spans="1:2">
      <c r="A202" s="535"/>
      <c r="B202" s="535"/>
    </row>
    <row r="203" spans="1:2">
      <c r="A203" s="535"/>
      <c r="B203" s="535"/>
    </row>
    <row r="204" spans="1:2">
      <c r="A204" s="535"/>
      <c r="B204" s="535"/>
    </row>
    <row r="205" spans="1:2">
      <c r="A205" s="535"/>
      <c r="B205" s="535"/>
    </row>
    <row r="206" spans="1:2">
      <c r="A206" s="535"/>
      <c r="B206" s="535"/>
    </row>
    <row r="207" spans="1:2">
      <c r="A207" s="535"/>
      <c r="B207" s="535"/>
    </row>
    <row r="208" spans="1:2">
      <c r="A208" s="535"/>
      <c r="B208" s="535"/>
    </row>
    <row r="209" spans="1:2">
      <c r="A209" s="535"/>
      <c r="B209" s="535"/>
    </row>
    <row r="210" spans="1:2">
      <c r="A210" s="535"/>
      <c r="B210" s="535"/>
    </row>
  </sheetData>
  <mergeCells count="9">
    <mergeCell ref="A42:D43"/>
    <mergeCell ref="A44:D45"/>
    <mergeCell ref="A46:D47"/>
    <mergeCell ref="A48:D49"/>
    <mergeCell ref="A2:A3"/>
    <mergeCell ref="C2:D2"/>
    <mergeCell ref="A36:D36"/>
    <mergeCell ref="A38:D39"/>
    <mergeCell ref="A40:D41"/>
  </mergeCells>
  <pageMargins left="0.82677165354330717" right="0.39370078740157483" top="1.1811023622047245" bottom="1.1811023622047245" header="0.31496062992125984" footer="0.35433070866141736"/>
  <pageSetup paperSize="9" scale="94" orientation="portrait" r:id="rId1"/>
  <headerFooter alignWithMargins="0">
    <oddFooter>&amp;R&amp;G</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sheetPr>
  <dimension ref="A1:X168"/>
  <sheetViews>
    <sheetView zoomScaleNormal="100" zoomScaleSheetLayoutView="100" workbookViewId="0"/>
  </sheetViews>
  <sheetFormatPr defaultColWidth="9.28515625" defaultRowHeight="13.5" customHeight="1"/>
  <cols>
    <col min="1" max="1" width="28.42578125" style="127" customWidth="1"/>
    <col min="2" max="2" width="9.28515625" style="127" customWidth="1"/>
    <col min="3" max="3" width="10.28515625" style="127" customWidth="1"/>
    <col min="4" max="5" width="10.7109375" style="127" customWidth="1"/>
    <col min="6" max="6" width="10.7109375" style="156" customWidth="1"/>
    <col min="7" max="7" width="1.7109375" style="88" customWidth="1"/>
    <col min="8" max="8" width="10.7109375" style="127" customWidth="1"/>
    <col min="9" max="10" width="10.7109375" style="156" customWidth="1"/>
    <col min="11" max="11" width="10.7109375" style="77" customWidth="1"/>
    <col min="12" max="12" width="4" style="253" customWidth="1"/>
    <col min="13" max="13" width="26.5703125" style="249" customWidth="1"/>
    <col min="14" max="14" width="9.42578125" style="6" customWidth="1"/>
    <col min="15" max="22" width="8.7109375" style="249" customWidth="1"/>
    <col min="23" max="24" width="9.28515625" style="249"/>
    <col min="25" max="16384" width="9.28515625" style="253"/>
  </cols>
  <sheetData>
    <row r="1" spans="1:24" ht="21" customHeight="1">
      <c r="A1" s="331" t="s">
        <v>166</v>
      </c>
      <c r="B1" s="253"/>
      <c r="C1" s="332"/>
      <c r="D1" s="253"/>
      <c r="E1" s="253"/>
      <c r="F1" s="253"/>
      <c r="G1" s="253"/>
      <c r="H1" s="253"/>
      <c r="I1" s="253"/>
      <c r="J1" s="253"/>
      <c r="L1" s="249"/>
      <c r="M1" s="252"/>
      <c r="N1" s="203"/>
      <c r="O1" s="252"/>
      <c r="P1" s="252"/>
      <c r="Q1" s="252"/>
      <c r="R1" s="252"/>
      <c r="S1" s="252"/>
      <c r="T1" s="252"/>
      <c r="U1" s="252"/>
      <c r="V1" s="252"/>
    </row>
    <row r="2" spans="1:24" ht="12" customHeight="1">
      <c r="A2" s="331"/>
      <c r="B2" s="253"/>
      <c r="C2" s="332"/>
      <c r="D2" s="253"/>
      <c r="E2" s="253"/>
      <c r="F2" s="253"/>
      <c r="G2" s="253"/>
      <c r="H2" s="253"/>
      <c r="I2" s="253"/>
      <c r="J2" s="253"/>
      <c r="L2" s="249"/>
      <c r="M2" s="252"/>
      <c r="N2" s="203"/>
      <c r="O2" s="252"/>
      <c r="P2" s="252"/>
      <c r="Q2" s="252"/>
      <c r="R2" s="252"/>
      <c r="S2" s="252"/>
      <c r="T2" s="252"/>
      <c r="U2" s="252"/>
      <c r="V2" s="252"/>
    </row>
    <row r="3" spans="1:24" ht="15" customHeight="1">
      <c r="A3" s="455" t="s">
        <v>179</v>
      </c>
      <c r="B3" s="335"/>
      <c r="C3" s="457"/>
      <c r="D3" s="335"/>
      <c r="E3" s="335"/>
      <c r="F3" s="335"/>
      <c r="G3" s="253"/>
      <c r="H3" s="253"/>
      <c r="I3" s="253"/>
      <c r="J3" s="253"/>
      <c r="L3" s="249"/>
      <c r="M3" s="252"/>
      <c r="N3" s="203"/>
      <c r="O3" s="252"/>
      <c r="P3" s="252"/>
      <c r="Q3" s="252"/>
      <c r="R3" s="252"/>
      <c r="S3" s="252"/>
      <c r="T3" s="252"/>
      <c r="U3" s="252"/>
      <c r="V3" s="252"/>
    </row>
    <row r="4" spans="1:24" ht="12" customHeight="1">
      <c r="A4" s="456"/>
      <c r="B4" s="335"/>
      <c r="C4" s="457"/>
      <c r="D4" s="335"/>
      <c r="E4" s="335"/>
      <c r="F4" s="335"/>
      <c r="G4" s="253"/>
      <c r="H4" s="253"/>
      <c r="I4" s="253"/>
      <c r="J4" s="253"/>
      <c r="L4" s="249"/>
      <c r="M4" s="252"/>
      <c r="N4" s="203"/>
      <c r="O4" s="252"/>
      <c r="P4" s="252"/>
      <c r="Q4" s="252"/>
      <c r="R4" s="252"/>
      <c r="S4" s="252"/>
      <c r="T4" s="252"/>
      <c r="U4" s="252"/>
      <c r="V4" s="252"/>
    </row>
    <row r="5" spans="1:24" ht="120.75" customHeight="1">
      <c r="A5" s="598" t="s">
        <v>319</v>
      </c>
      <c r="B5" s="598"/>
      <c r="C5" s="598"/>
      <c r="D5" s="598"/>
      <c r="E5" s="598"/>
      <c r="F5" s="598"/>
      <c r="G5" s="600"/>
      <c r="H5" s="600"/>
      <c r="I5" s="600"/>
      <c r="J5" s="598"/>
      <c r="K5" s="598"/>
      <c r="L5" s="598"/>
      <c r="M5" s="598"/>
      <c r="N5" s="598"/>
      <c r="O5" s="598"/>
      <c r="P5" s="251"/>
      <c r="Q5" s="251"/>
      <c r="R5" s="251"/>
      <c r="S5" s="251"/>
      <c r="T5" s="251"/>
      <c r="U5" s="251"/>
      <c r="V5" s="251"/>
    </row>
    <row r="6" spans="1:24" s="4" customFormat="1" ht="9" customHeight="1">
      <c r="A6" s="598"/>
      <c r="B6" s="598"/>
      <c r="C6" s="598"/>
      <c r="D6" s="598"/>
      <c r="E6" s="598"/>
      <c r="F6" s="598"/>
      <c r="G6" s="600"/>
      <c r="H6" s="600"/>
      <c r="I6" s="600"/>
      <c r="J6" s="599"/>
      <c r="K6" s="599"/>
      <c r="L6" s="599"/>
      <c r="M6" s="599"/>
      <c r="N6" s="599"/>
      <c r="O6" s="599"/>
      <c r="P6" s="203"/>
      <c r="Q6" s="203"/>
      <c r="R6" s="203"/>
      <c r="S6" s="203"/>
      <c r="T6" s="203"/>
      <c r="U6" s="203"/>
      <c r="V6" s="203"/>
      <c r="W6" s="1"/>
      <c r="X6" s="3"/>
    </row>
    <row r="7" spans="1:24" s="3" customFormat="1" ht="75" customHeight="1">
      <c r="A7" s="598" t="s">
        <v>320</v>
      </c>
      <c r="B7" s="598"/>
      <c r="C7" s="598"/>
      <c r="D7" s="598"/>
      <c r="E7" s="598"/>
      <c r="F7" s="598"/>
      <c r="G7" s="600"/>
      <c r="H7" s="600"/>
      <c r="I7" s="600"/>
      <c r="J7" s="598"/>
      <c r="K7" s="598"/>
      <c r="L7" s="598"/>
      <c r="M7" s="598"/>
      <c r="N7" s="598"/>
      <c r="O7" s="598"/>
      <c r="P7" s="203"/>
      <c r="Q7" s="203"/>
      <c r="R7" s="203"/>
      <c r="S7" s="203"/>
      <c r="T7" s="203"/>
      <c r="U7" s="203"/>
      <c r="V7" s="203"/>
      <c r="W7" s="1"/>
    </row>
    <row r="8" spans="1:24" s="4" customFormat="1" ht="9" customHeight="1">
      <c r="A8" s="598"/>
      <c r="B8" s="598"/>
      <c r="C8" s="598"/>
      <c r="D8" s="598"/>
      <c r="E8" s="598"/>
      <c r="F8" s="598"/>
      <c r="G8" s="600"/>
      <c r="H8" s="600"/>
      <c r="I8" s="600"/>
      <c r="J8" s="253"/>
      <c r="K8" s="99"/>
      <c r="L8" s="246"/>
      <c r="M8" s="252"/>
      <c r="N8" s="203"/>
      <c r="O8" s="203"/>
      <c r="P8" s="203"/>
      <c r="Q8" s="203"/>
      <c r="R8" s="203"/>
      <c r="S8" s="203"/>
      <c r="T8" s="203"/>
      <c r="U8" s="203"/>
      <c r="V8" s="203"/>
      <c r="W8" s="1"/>
      <c r="X8" s="3"/>
    </row>
    <row r="9" spans="1:24" s="3" customFormat="1" ht="37.5" customHeight="1">
      <c r="A9" s="598" t="s">
        <v>313</v>
      </c>
      <c r="B9" s="598"/>
      <c r="C9" s="598"/>
      <c r="D9" s="598"/>
      <c r="E9" s="598"/>
      <c r="F9" s="598"/>
      <c r="G9" s="600"/>
      <c r="H9" s="600"/>
      <c r="I9" s="600"/>
      <c r="J9" s="253"/>
      <c r="K9" s="106"/>
      <c r="L9" s="246"/>
      <c r="M9" s="203"/>
      <c r="N9" s="203"/>
      <c r="O9" s="203"/>
      <c r="P9" s="203"/>
      <c r="Q9" s="203"/>
      <c r="R9" s="203"/>
      <c r="S9" s="203"/>
      <c r="T9" s="203"/>
      <c r="U9" s="203"/>
      <c r="V9" s="203"/>
      <c r="W9" s="1"/>
    </row>
    <row r="10" spans="1:24" s="249" customFormat="1" ht="12" customHeight="1">
      <c r="A10" s="374"/>
      <c r="B10" s="334"/>
      <c r="C10" s="334"/>
      <c r="D10" s="334"/>
      <c r="E10" s="334"/>
      <c r="F10" s="334"/>
      <c r="G10" s="335"/>
      <c r="H10" s="335"/>
      <c r="I10" s="335"/>
      <c r="J10" s="156"/>
      <c r="K10" s="77"/>
      <c r="L10" s="253"/>
      <c r="N10" s="5"/>
    </row>
    <row r="11" spans="1:24" s="249" customFormat="1" ht="12" customHeight="1">
      <c r="A11" s="333"/>
      <c r="B11" s="333"/>
      <c r="C11" s="333"/>
      <c r="D11" s="333"/>
      <c r="E11" s="333"/>
      <c r="F11" s="336"/>
      <c r="G11" s="88"/>
      <c r="H11" s="127"/>
      <c r="I11" s="156"/>
      <c r="J11" s="156"/>
      <c r="K11" s="77"/>
      <c r="L11" s="253"/>
      <c r="N11" s="5"/>
    </row>
    <row r="12" spans="1:24" s="249" customFormat="1" ht="12" customHeight="1">
      <c r="A12" s="333"/>
      <c r="B12" s="333"/>
      <c r="C12" s="333"/>
      <c r="D12" s="333"/>
      <c r="E12" s="333"/>
      <c r="F12" s="336"/>
      <c r="G12" s="88"/>
      <c r="H12" s="127"/>
      <c r="I12" s="156"/>
      <c r="J12" s="156"/>
      <c r="K12" s="77"/>
      <c r="L12" s="253"/>
      <c r="N12" s="5"/>
    </row>
    <row r="13" spans="1:24" s="249" customFormat="1" ht="13.5" customHeight="1">
      <c r="A13" s="127"/>
      <c r="B13" s="127"/>
      <c r="C13" s="127"/>
      <c r="D13" s="127"/>
      <c r="E13" s="127"/>
      <c r="F13" s="156"/>
      <c r="G13" s="88"/>
      <c r="H13" s="127"/>
      <c r="I13" s="156"/>
      <c r="J13" s="156"/>
      <c r="K13" s="77"/>
      <c r="L13" s="253"/>
      <c r="N13" s="5"/>
    </row>
    <row r="14" spans="1:24" s="249" customFormat="1" ht="13.5" customHeight="1">
      <c r="A14" s="127"/>
      <c r="B14" s="127"/>
      <c r="C14" s="127"/>
      <c r="D14" s="127"/>
      <c r="E14" s="127"/>
      <c r="F14" s="156"/>
      <c r="G14" s="88"/>
      <c r="H14" s="127"/>
      <c r="I14" s="156"/>
      <c r="J14" s="156"/>
      <c r="K14" s="77"/>
      <c r="L14" s="253"/>
      <c r="N14" s="5"/>
    </row>
    <row r="15" spans="1:24" s="249" customFormat="1" ht="13.5" customHeight="1">
      <c r="A15" s="127"/>
      <c r="B15" s="127"/>
      <c r="C15" s="127"/>
      <c r="D15" s="127"/>
      <c r="E15" s="127"/>
      <c r="F15" s="156"/>
      <c r="G15" s="88"/>
      <c r="H15" s="127"/>
      <c r="I15" s="156"/>
      <c r="J15" s="156"/>
      <c r="K15" s="77"/>
      <c r="L15" s="253"/>
      <c r="N15" s="5"/>
    </row>
    <row r="16" spans="1:24" s="249" customFormat="1" ht="13.5" customHeight="1">
      <c r="A16" s="127"/>
      <c r="B16" s="127"/>
      <c r="C16" s="127"/>
      <c r="D16" s="127"/>
      <c r="E16" s="127"/>
      <c r="F16" s="156"/>
      <c r="G16" s="88"/>
      <c r="H16" s="127"/>
      <c r="I16" s="156"/>
      <c r="J16" s="156"/>
      <c r="K16" s="77"/>
      <c r="L16" s="253"/>
      <c r="N16" s="5"/>
    </row>
    <row r="17" spans="1:14" s="249" customFormat="1" ht="13.5" customHeight="1">
      <c r="A17" s="127"/>
      <c r="B17" s="127"/>
      <c r="C17" s="127"/>
      <c r="D17" s="127"/>
      <c r="E17" s="127"/>
      <c r="F17" s="156"/>
      <c r="G17" s="88"/>
      <c r="H17" s="127"/>
      <c r="I17" s="156"/>
      <c r="J17" s="156"/>
      <c r="K17" s="77"/>
      <c r="L17" s="253"/>
      <c r="N17" s="5"/>
    </row>
    <row r="18" spans="1:14" s="249" customFormat="1" ht="13.5" customHeight="1">
      <c r="A18" s="127"/>
      <c r="B18" s="127"/>
      <c r="C18" s="127"/>
      <c r="D18" s="475"/>
      <c r="E18" s="475"/>
      <c r="F18" s="156"/>
      <c r="G18" s="88"/>
      <c r="H18" s="127"/>
      <c r="I18" s="156"/>
      <c r="J18" s="156"/>
      <c r="K18" s="77"/>
      <c r="L18" s="253"/>
      <c r="N18" s="5"/>
    </row>
    <row r="19" spans="1:14" s="249" customFormat="1" ht="13.5" customHeight="1">
      <c r="A19" s="127"/>
      <c r="B19" s="127"/>
      <c r="C19" s="127"/>
      <c r="D19" s="475"/>
      <c r="E19" s="475"/>
      <c r="F19" s="156"/>
      <c r="G19" s="88"/>
      <c r="H19" s="127"/>
      <c r="I19" s="156"/>
      <c r="J19" s="156"/>
      <c r="K19" s="77"/>
      <c r="L19" s="253"/>
      <c r="N19" s="5"/>
    </row>
    <row r="20" spans="1:14" s="249" customFormat="1" ht="13.5" customHeight="1">
      <c r="A20" s="127"/>
      <c r="B20" s="127"/>
      <c r="C20" s="127"/>
      <c r="D20" s="127"/>
      <c r="E20" s="127"/>
      <c r="F20" s="156"/>
      <c r="G20" s="88"/>
      <c r="H20" s="127"/>
      <c r="I20" s="156"/>
      <c r="J20" s="156"/>
      <c r="K20" s="77"/>
      <c r="L20" s="253"/>
      <c r="N20" s="5"/>
    </row>
    <row r="21" spans="1:14" s="249" customFormat="1" ht="13.5" customHeight="1">
      <c r="A21" s="127"/>
      <c r="B21" s="127"/>
      <c r="C21" s="127"/>
      <c r="D21" s="127"/>
      <c r="E21" s="127"/>
      <c r="F21" s="156"/>
      <c r="G21" s="88"/>
      <c r="H21" s="127"/>
      <c r="I21" s="156"/>
      <c r="J21" s="156"/>
      <c r="K21" s="77"/>
      <c r="L21" s="253"/>
      <c r="N21" s="5"/>
    </row>
    <row r="22" spans="1:14" s="249" customFormat="1" ht="13.5" customHeight="1">
      <c r="A22" s="127"/>
      <c r="B22" s="127"/>
      <c r="C22" s="127"/>
      <c r="D22" s="127"/>
      <c r="E22" s="127"/>
      <c r="F22" s="156"/>
      <c r="G22" s="88"/>
      <c r="H22" s="127"/>
      <c r="I22" s="156"/>
      <c r="J22" s="156"/>
      <c r="K22" s="77"/>
      <c r="L22" s="253"/>
      <c r="N22" s="5"/>
    </row>
    <row r="23" spans="1:14" s="249" customFormat="1" ht="13.5" customHeight="1">
      <c r="A23" s="127"/>
      <c r="B23" s="127"/>
      <c r="C23" s="127"/>
      <c r="D23" s="127"/>
      <c r="E23" s="127"/>
      <c r="F23" s="156"/>
      <c r="G23" s="88"/>
      <c r="H23" s="127"/>
      <c r="I23" s="156"/>
      <c r="J23" s="156"/>
      <c r="K23" s="77"/>
      <c r="L23" s="253"/>
      <c r="N23" s="5"/>
    </row>
    <row r="24" spans="1:14" s="249" customFormat="1" ht="13.5" customHeight="1">
      <c r="A24" s="127"/>
      <c r="B24" s="127"/>
      <c r="C24" s="127"/>
      <c r="D24" s="127"/>
      <c r="E24" s="127"/>
      <c r="F24" s="156"/>
      <c r="G24" s="88"/>
      <c r="H24" s="127"/>
      <c r="I24" s="156"/>
      <c r="J24" s="156"/>
      <c r="K24" s="77"/>
      <c r="L24" s="253"/>
      <c r="N24" s="5"/>
    </row>
    <row r="25" spans="1:14" s="249" customFormat="1" ht="13.5" customHeight="1">
      <c r="A25" s="127"/>
      <c r="B25" s="127"/>
      <c r="C25" s="127"/>
      <c r="D25" s="127"/>
      <c r="E25" s="127"/>
      <c r="F25" s="156"/>
      <c r="G25" s="88"/>
      <c r="H25" s="127"/>
      <c r="I25" s="156"/>
      <c r="J25" s="156"/>
      <c r="K25" s="77"/>
      <c r="L25" s="253"/>
      <c r="N25" s="5"/>
    </row>
    <row r="26" spans="1:14" s="249" customFormat="1" ht="13.5" customHeight="1">
      <c r="A26" s="127"/>
      <c r="B26" s="127"/>
      <c r="C26" s="127"/>
      <c r="D26" s="127"/>
      <c r="E26" s="127"/>
      <c r="F26" s="156"/>
      <c r="G26" s="88"/>
      <c r="H26" s="127"/>
      <c r="I26" s="156"/>
      <c r="J26" s="156"/>
      <c r="K26" s="77"/>
      <c r="L26" s="253"/>
      <c r="N26" s="5"/>
    </row>
    <row r="27" spans="1:14" s="249" customFormat="1" ht="13.5" customHeight="1">
      <c r="A27" s="127"/>
      <c r="B27" s="127"/>
      <c r="C27" s="127"/>
      <c r="D27" s="127"/>
      <c r="E27" s="127"/>
      <c r="F27" s="156"/>
      <c r="G27" s="88"/>
      <c r="H27" s="127"/>
      <c r="I27" s="156"/>
      <c r="J27" s="156"/>
      <c r="K27" s="77"/>
      <c r="L27" s="253"/>
      <c r="N27" s="5"/>
    </row>
    <row r="28" spans="1:14" s="249" customFormat="1" ht="13.5" customHeight="1">
      <c r="A28" s="127"/>
      <c r="B28" s="127"/>
      <c r="C28" s="127"/>
      <c r="D28" s="127"/>
      <c r="E28" s="127"/>
      <c r="F28" s="156"/>
      <c r="G28" s="88"/>
      <c r="H28" s="127"/>
      <c r="I28" s="156"/>
      <c r="J28" s="156"/>
      <c r="K28" s="77"/>
      <c r="L28" s="253"/>
      <c r="N28" s="5"/>
    </row>
    <row r="29" spans="1:14" s="249" customFormat="1" ht="13.5" customHeight="1">
      <c r="A29" s="127"/>
      <c r="B29" s="127"/>
      <c r="C29" s="127"/>
      <c r="D29" s="127"/>
      <c r="E29" s="127"/>
      <c r="F29" s="156"/>
      <c r="G29" s="88"/>
      <c r="H29" s="127"/>
      <c r="I29" s="156"/>
      <c r="J29" s="156"/>
      <c r="K29" s="77"/>
      <c r="L29" s="253"/>
      <c r="N29" s="5"/>
    </row>
    <row r="30" spans="1:14" s="249" customFormat="1" ht="13.5" customHeight="1">
      <c r="A30" s="127"/>
      <c r="B30" s="127"/>
      <c r="C30" s="127"/>
      <c r="D30" s="127"/>
      <c r="E30" s="127"/>
      <c r="F30" s="156"/>
      <c r="G30" s="88"/>
      <c r="H30" s="127"/>
      <c r="I30" s="156"/>
      <c r="J30" s="156"/>
      <c r="K30" s="77"/>
      <c r="L30" s="253"/>
      <c r="N30" s="5"/>
    </row>
    <row r="31" spans="1:14" s="249" customFormat="1" ht="13.5" customHeight="1">
      <c r="A31" s="127"/>
      <c r="B31" s="127"/>
      <c r="C31" s="127"/>
      <c r="D31" s="127"/>
      <c r="E31" s="127"/>
      <c r="F31" s="156"/>
      <c r="G31" s="88"/>
      <c r="H31" s="127"/>
      <c r="I31" s="156"/>
      <c r="J31" s="156"/>
      <c r="K31" s="77"/>
      <c r="L31" s="253"/>
      <c r="N31" s="5"/>
    </row>
    <row r="32" spans="1:14" s="249" customFormat="1" ht="13.5" customHeight="1">
      <c r="A32" s="127"/>
      <c r="B32" s="127"/>
      <c r="C32" s="127"/>
      <c r="D32" s="127"/>
      <c r="E32" s="127"/>
      <c r="F32" s="156"/>
      <c r="G32" s="88"/>
      <c r="H32" s="127"/>
      <c r="I32" s="156"/>
      <c r="J32" s="156"/>
      <c r="K32" s="77"/>
      <c r="L32" s="253"/>
      <c r="N32" s="5"/>
    </row>
    <row r="33" spans="1:14" s="249" customFormat="1" ht="13.5" customHeight="1">
      <c r="A33" s="127"/>
      <c r="B33" s="127"/>
      <c r="C33" s="127"/>
      <c r="D33" s="127"/>
      <c r="E33" s="127"/>
      <c r="F33" s="156"/>
      <c r="G33" s="88"/>
      <c r="H33" s="127"/>
      <c r="I33" s="156"/>
      <c r="J33" s="156"/>
      <c r="K33" s="77"/>
      <c r="L33" s="253"/>
      <c r="N33" s="5"/>
    </row>
    <row r="34" spans="1:14" s="249" customFormat="1" ht="13.5" customHeight="1">
      <c r="A34" s="127"/>
      <c r="B34" s="127"/>
      <c r="C34" s="127"/>
      <c r="D34" s="127"/>
      <c r="E34" s="127"/>
      <c r="F34" s="156"/>
      <c r="G34" s="88"/>
      <c r="H34" s="127"/>
      <c r="I34" s="156"/>
      <c r="J34" s="156"/>
      <c r="K34" s="77"/>
      <c r="L34" s="253"/>
      <c r="N34" s="5"/>
    </row>
    <row r="35" spans="1:14" s="249" customFormat="1" ht="13.5" customHeight="1">
      <c r="A35" s="127"/>
      <c r="B35" s="127"/>
      <c r="C35" s="127"/>
      <c r="D35" s="127"/>
      <c r="E35" s="127"/>
      <c r="F35" s="156"/>
      <c r="G35" s="88"/>
      <c r="H35" s="127"/>
      <c r="I35" s="156"/>
      <c r="J35" s="156"/>
      <c r="K35" s="77"/>
      <c r="L35" s="253"/>
      <c r="N35" s="5"/>
    </row>
    <row r="36" spans="1:14" s="249" customFormat="1" ht="13.5" customHeight="1">
      <c r="A36" s="127"/>
      <c r="B36" s="127"/>
      <c r="C36" s="127"/>
      <c r="D36" s="127"/>
      <c r="E36" s="127"/>
      <c r="F36" s="156"/>
      <c r="G36" s="88"/>
      <c r="H36" s="127"/>
      <c r="I36" s="156"/>
      <c r="J36" s="156"/>
      <c r="K36" s="77"/>
      <c r="L36" s="253"/>
      <c r="N36" s="5"/>
    </row>
    <row r="37" spans="1:14" s="249" customFormat="1" ht="13.5" customHeight="1">
      <c r="A37" s="127"/>
      <c r="B37" s="127"/>
      <c r="C37" s="127"/>
      <c r="D37" s="127"/>
      <c r="E37" s="127"/>
      <c r="F37" s="156"/>
      <c r="G37" s="88"/>
      <c r="H37" s="127"/>
      <c r="I37" s="156"/>
      <c r="J37" s="156"/>
      <c r="K37" s="77"/>
      <c r="L37" s="253"/>
      <c r="N37" s="5"/>
    </row>
    <row r="38" spans="1:14" s="249" customFormat="1" ht="13.5" customHeight="1">
      <c r="A38" s="127"/>
      <c r="B38" s="127"/>
      <c r="C38" s="127"/>
      <c r="D38" s="127"/>
      <c r="E38" s="127"/>
      <c r="F38" s="156"/>
      <c r="G38" s="88"/>
      <c r="H38" s="127"/>
      <c r="I38" s="156"/>
      <c r="J38" s="156"/>
      <c r="K38" s="77"/>
      <c r="L38" s="253"/>
      <c r="N38" s="5"/>
    </row>
    <row r="39" spans="1:14" s="249" customFormat="1" ht="13.5" customHeight="1">
      <c r="A39" s="127"/>
      <c r="B39" s="127"/>
      <c r="C39" s="127"/>
      <c r="D39" s="127"/>
      <c r="E39" s="127"/>
      <c r="F39" s="156"/>
      <c r="G39" s="88"/>
      <c r="H39" s="127"/>
      <c r="I39" s="156"/>
      <c r="J39" s="156"/>
      <c r="K39" s="77"/>
      <c r="L39" s="253"/>
      <c r="N39" s="5"/>
    </row>
    <row r="40" spans="1:14" s="249" customFormat="1" ht="13.5" customHeight="1">
      <c r="A40" s="127"/>
      <c r="B40" s="127"/>
      <c r="C40" s="127"/>
      <c r="D40" s="127"/>
      <c r="E40" s="127"/>
      <c r="F40" s="156"/>
      <c r="G40" s="88"/>
      <c r="H40" s="127"/>
      <c r="I40" s="156"/>
      <c r="J40" s="156"/>
      <c r="K40" s="77"/>
      <c r="L40" s="253"/>
      <c r="N40" s="5"/>
    </row>
    <row r="41" spans="1:14" s="249" customFormat="1" ht="13.5" customHeight="1">
      <c r="A41" s="127"/>
      <c r="B41" s="127"/>
      <c r="C41" s="127"/>
      <c r="D41" s="127"/>
      <c r="E41" s="127"/>
      <c r="F41" s="156"/>
      <c r="G41" s="88"/>
      <c r="H41" s="127"/>
      <c r="I41" s="156"/>
      <c r="J41" s="156"/>
      <c r="K41" s="77"/>
      <c r="L41" s="253"/>
      <c r="N41" s="5"/>
    </row>
    <row r="42" spans="1:14" s="249" customFormat="1" ht="12.75" customHeight="1">
      <c r="A42" s="127"/>
      <c r="B42" s="127"/>
      <c r="C42" s="127"/>
      <c r="D42" s="127"/>
      <c r="E42" s="127"/>
      <c r="F42" s="156"/>
      <c r="G42" s="88"/>
      <c r="H42" s="127"/>
      <c r="I42" s="156"/>
      <c r="J42" s="156"/>
      <c r="K42" s="77"/>
      <c r="L42" s="253"/>
      <c r="N42" s="5"/>
    </row>
    <row r="43" spans="1:14" s="249" customFormat="1" ht="13.5" customHeight="1">
      <c r="A43" s="127"/>
      <c r="B43" s="127"/>
      <c r="C43" s="127"/>
      <c r="D43" s="127"/>
      <c r="E43" s="127"/>
      <c r="F43" s="156"/>
      <c r="G43" s="88"/>
      <c r="H43" s="127"/>
      <c r="I43" s="156"/>
      <c r="J43" s="156"/>
      <c r="K43" s="77"/>
      <c r="L43" s="253"/>
      <c r="N43" s="5"/>
    </row>
    <row r="44" spans="1:14" s="249" customFormat="1" ht="13.5" customHeight="1">
      <c r="A44" s="127"/>
      <c r="B44" s="127"/>
      <c r="C44" s="127"/>
      <c r="D44" s="127"/>
      <c r="E44" s="127"/>
      <c r="F44" s="156"/>
      <c r="G44" s="88"/>
      <c r="H44" s="127"/>
      <c r="I44" s="156"/>
      <c r="J44" s="156"/>
      <c r="K44" s="77"/>
      <c r="L44" s="253"/>
      <c r="N44" s="5"/>
    </row>
    <row r="45" spans="1:14" s="249" customFormat="1" ht="13.5" customHeight="1">
      <c r="A45" s="127"/>
      <c r="B45" s="127"/>
      <c r="C45" s="127"/>
      <c r="D45" s="127"/>
      <c r="E45" s="127"/>
      <c r="F45" s="156"/>
      <c r="G45" s="88"/>
      <c r="H45" s="127"/>
      <c r="I45" s="156"/>
      <c r="J45" s="156"/>
      <c r="K45" s="77"/>
      <c r="L45" s="253"/>
      <c r="N45" s="5"/>
    </row>
    <row r="46" spans="1:14" s="249" customFormat="1" ht="13.5" customHeight="1">
      <c r="A46" s="127"/>
      <c r="B46" s="127"/>
      <c r="C46" s="127"/>
      <c r="D46" s="127"/>
      <c r="E46" s="127"/>
      <c r="F46" s="156"/>
      <c r="G46" s="88"/>
      <c r="H46" s="127"/>
      <c r="I46" s="156"/>
      <c r="J46" s="156"/>
      <c r="K46" s="77"/>
      <c r="L46" s="253"/>
      <c r="N46" s="5"/>
    </row>
    <row r="47" spans="1:14" s="249" customFormat="1" ht="13.5" customHeight="1">
      <c r="A47" s="127"/>
      <c r="B47" s="127"/>
      <c r="C47" s="127"/>
      <c r="D47" s="127"/>
      <c r="E47" s="127"/>
      <c r="F47" s="156"/>
      <c r="G47" s="88"/>
      <c r="H47" s="127"/>
      <c r="I47" s="156"/>
      <c r="J47" s="156"/>
      <c r="K47" s="77"/>
      <c r="L47" s="253"/>
      <c r="N47" s="5"/>
    </row>
    <row r="48" spans="1:14" s="249" customFormat="1" ht="13.5" customHeight="1">
      <c r="A48" s="127"/>
      <c r="B48" s="127"/>
      <c r="C48" s="127"/>
      <c r="D48" s="127"/>
      <c r="E48" s="127"/>
      <c r="F48" s="156"/>
      <c r="G48" s="88"/>
      <c r="H48" s="127"/>
      <c r="I48" s="156"/>
      <c r="J48" s="156"/>
      <c r="K48" s="77"/>
      <c r="L48" s="253"/>
      <c r="N48" s="5"/>
    </row>
    <row r="49" spans="1:14" s="249" customFormat="1" ht="13.5" customHeight="1">
      <c r="A49" s="127"/>
      <c r="B49" s="127"/>
      <c r="C49" s="127"/>
      <c r="D49" s="127"/>
      <c r="E49" s="127"/>
      <c r="F49" s="156"/>
      <c r="G49" s="88"/>
      <c r="H49" s="127"/>
      <c r="I49" s="156"/>
      <c r="J49" s="156"/>
      <c r="K49" s="77"/>
      <c r="L49" s="253"/>
      <c r="N49" s="5"/>
    </row>
    <row r="50" spans="1:14" s="249" customFormat="1" ht="13.5" customHeight="1">
      <c r="A50" s="127"/>
      <c r="B50" s="127"/>
      <c r="C50" s="127"/>
      <c r="D50" s="127"/>
      <c r="E50" s="127"/>
      <c r="F50" s="156"/>
      <c r="G50" s="88"/>
      <c r="H50" s="127"/>
      <c r="I50" s="156"/>
      <c r="J50" s="156"/>
      <c r="K50" s="77"/>
      <c r="L50" s="253"/>
      <c r="N50" s="5"/>
    </row>
    <row r="51" spans="1:14" s="249" customFormat="1" ht="13.5" customHeight="1">
      <c r="A51" s="127"/>
      <c r="B51" s="127"/>
      <c r="C51" s="127"/>
      <c r="D51" s="127"/>
      <c r="E51" s="127"/>
      <c r="F51" s="156"/>
      <c r="G51" s="88"/>
      <c r="H51" s="127"/>
      <c r="I51" s="156"/>
      <c r="J51" s="156"/>
      <c r="K51" s="77"/>
      <c r="L51" s="253"/>
      <c r="N51" s="5"/>
    </row>
    <row r="52" spans="1:14" s="249" customFormat="1" ht="21" customHeight="1">
      <c r="A52" s="127"/>
      <c r="B52" s="127"/>
      <c r="C52" s="127"/>
      <c r="D52" s="127"/>
      <c r="E52" s="127"/>
      <c r="F52" s="156"/>
      <c r="G52" s="88"/>
      <c r="H52" s="127"/>
      <c r="I52" s="156"/>
      <c r="J52" s="156"/>
      <c r="K52" s="77"/>
      <c r="L52" s="253"/>
      <c r="N52" s="5"/>
    </row>
    <row r="53" spans="1:14" s="249" customFormat="1" ht="13.5" customHeight="1">
      <c r="A53" s="127"/>
      <c r="B53" s="127"/>
      <c r="C53" s="127"/>
      <c r="D53" s="127"/>
      <c r="E53" s="127"/>
      <c r="F53" s="156"/>
      <c r="G53" s="88"/>
      <c r="H53" s="127"/>
      <c r="I53" s="156"/>
      <c r="J53" s="156"/>
      <c r="K53" s="77"/>
      <c r="L53" s="253"/>
      <c r="N53" s="5"/>
    </row>
    <row r="54" spans="1:14" s="249" customFormat="1" ht="13.5" customHeight="1">
      <c r="A54" s="127"/>
      <c r="B54" s="127"/>
      <c r="C54" s="127"/>
      <c r="D54" s="127"/>
      <c r="E54" s="127"/>
      <c r="F54" s="156"/>
      <c r="G54" s="88"/>
      <c r="H54" s="127"/>
      <c r="I54" s="156"/>
      <c r="J54" s="156"/>
      <c r="K54" s="77"/>
      <c r="L54" s="253"/>
      <c r="N54" s="5"/>
    </row>
    <row r="55" spans="1:14" s="249" customFormat="1" ht="13.5" customHeight="1">
      <c r="A55" s="127"/>
      <c r="B55" s="127"/>
      <c r="C55" s="127"/>
      <c r="D55" s="127"/>
      <c r="E55" s="127"/>
      <c r="F55" s="156"/>
      <c r="G55" s="88"/>
      <c r="H55" s="127"/>
      <c r="I55" s="156"/>
      <c r="J55" s="156"/>
      <c r="K55" s="77"/>
      <c r="L55" s="253"/>
      <c r="N55" s="5"/>
    </row>
    <row r="56" spans="1:14" s="249" customFormat="1" ht="13.5" customHeight="1">
      <c r="A56" s="127"/>
      <c r="B56" s="127"/>
      <c r="C56" s="127"/>
      <c r="D56" s="127"/>
      <c r="E56" s="127"/>
      <c r="F56" s="156"/>
      <c r="G56" s="88"/>
      <c r="H56" s="127"/>
      <c r="I56" s="156"/>
      <c r="J56" s="156"/>
      <c r="K56" s="77"/>
      <c r="L56" s="253"/>
      <c r="N56" s="5"/>
    </row>
    <row r="57" spans="1:14" s="249" customFormat="1" ht="13.5" customHeight="1">
      <c r="A57" s="127"/>
      <c r="B57" s="127"/>
      <c r="C57" s="127"/>
      <c r="D57" s="127"/>
      <c r="E57" s="127"/>
      <c r="F57" s="156"/>
      <c r="G57" s="88"/>
      <c r="H57" s="127"/>
      <c r="I57" s="156"/>
      <c r="J57" s="156"/>
      <c r="K57" s="77"/>
      <c r="L57" s="253"/>
      <c r="N57" s="5"/>
    </row>
    <row r="58" spans="1:14" s="249" customFormat="1" ht="13.5" customHeight="1">
      <c r="A58" s="127"/>
      <c r="B58" s="127"/>
      <c r="C58" s="127"/>
      <c r="D58" s="127"/>
      <c r="E58" s="127"/>
      <c r="F58" s="156"/>
      <c r="G58" s="88"/>
      <c r="H58" s="127"/>
      <c r="I58" s="156"/>
      <c r="J58" s="156"/>
      <c r="K58" s="77"/>
      <c r="L58" s="253"/>
      <c r="N58" s="5"/>
    </row>
    <row r="59" spans="1:14" s="249" customFormat="1" ht="13.5" customHeight="1">
      <c r="A59" s="127"/>
      <c r="B59" s="127"/>
      <c r="C59" s="127"/>
      <c r="D59" s="127"/>
      <c r="E59" s="127"/>
      <c r="F59" s="156"/>
      <c r="G59" s="88"/>
      <c r="H59" s="127"/>
      <c r="I59" s="156"/>
      <c r="J59" s="156"/>
      <c r="K59" s="77"/>
      <c r="L59" s="253"/>
      <c r="N59" s="5"/>
    </row>
    <row r="60" spans="1:14" s="249" customFormat="1" ht="13.5" customHeight="1">
      <c r="A60" s="127"/>
      <c r="B60" s="127"/>
      <c r="C60" s="127"/>
      <c r="D60" s="127"/>
      <c r="E60" s="127"/>
      <c r="F60" s="156"/>
      <c r="G60" s="88"/>
      <c r="H60" s="127"/>
      <c r="I60" s="156"/>
      <c r="J60" s="156"/>
      <c r="K60" s="77"/>
      <c r="L60" s="253"/>
      <c r="N60" s="5"/>
    </row>
    <row r="61" spans="1:14" s="249" customFormat="1" ht="13.5" customHeight="1">
      <c r="A61" s="127"/>
      <c r="B61" s="127"/>
      <c r="C61" s="127"/>
      <c r="D61" s="127"/>
      <c r="E61" s="127"/>
      <c r="F61" s="156"/>
      <c r="G61" s="88"/>
      <c r="H61" s="127"/>
      <c r="I61" s="156"/>
      <c r="J61" s="156"/>
      <c r="K61" s="77"/>
      <c r="L61" s="253"/>
      <c r="N61" s="5"/>
    </row>
    <row r="62" spans="1:14" s="249" customFormat="1" ht="13.5" customHeight="1">
      <c r="A62" s="127"/>
      <c r="B62" s="127"/>
      <c r="C62" s="127"/>
      <c r="D62" s="127"/>
      <c r="E62" s="127"/>
      <c r="F62" s="156"/>
      <c r="G62" s="88"/>
      <c r="H62" s="127"/>
      <c r="I62" s="156"/>
      <c r="J62" s="156"/>
      <c r="K62" s="77"/>
      <c r="L62" s="253"/>
      <c r="N62" s="5"/>
    </row>
    <row r="63" spans="1:14" s="249" customFormat="1" ht="13.5" customHeight="1">
      <c r="A63" s="127"/>
      <c r="B63" s="127"/>
      <c r="C63" s="127"/>
      <c r="D63" s="127"/>
      <c r="E63" s="127"/>
      <c r="F63" s="156"/>
      <c r="G63" s="88"/>
      <c r="H63" s="127"/>
      <c r="I63" s="156"/>
      <c r="J63" s="156"/>
      <c r="K63" s="77"/>
      <c r="L63" s="253"/>
      <c r="N63" s="5"/>
    </row>
    <row r="64" spans="1:14" s="249" customFormat="1" ht="13.5" customHeight="1">
      <c r="A64" s="127"/>
      <c r="B64" s="127"/>
      <c r="C64" s="127"/>
      <c r="D64" s="127"/>
      <c r="E64" s="127"/>
      <c r="F64" s="156"/>
      <c r="G64" s="88"/>
      <c r="H64" s="127"/>
      <c r="I64" s="156"/>
      <c r="J64" s="156"/>
      <c r="K64" s="77"/>
      <c r="L64" s="253"/>
      <c r="N64" s="5"/>
    </row>
    <row r="65" spans="1:14" s="249" customFormat="1" ht="13.5" customHeight="1">
      <c r="A65" s="127"/>
      <c r="B65" s="127"/>
      <c r="C65" s="127"/>
      <c r="D65" s="127"/>
      <c r="E65" s="127"/>
      <c r="F65" s="156"/>
      <c r="G65" s="88"/>
      <c r="H65" s="127"/>
      <c r="I65" s="156"/>
      <c r="J65" s="156"/>
      <c r="K65" s="77"/>
      <c r="L65" s="253"/>
      <c r="N65" s="5"/>
    </row>
    <row r="66" spans="1:14" s="249" customFormat="1" ht="13.5" customHeight="1">
      <c r="A66" s="127"/>
      <c r="B66" s="127"/>
      <c r="C66" s="127"/>
      <c r="D66" s="127"/>
      <c r="E66" s="127"/>
      <c r="F66" s="156"/>
      <c r="G66" s="88"/>
      <c r="H66" s="127"/>
      <c r="I66" s="156"/>
      <c r="J66" s="156"/>
      <c r="K66" s="77"/>
      <c r="L66" s="253"/>
      <c r="N66" s="5"/>
    </row>
    <row r="67" spans="1:14" s="249" customFormat="1" ht="13.5" customHeight="1">
      <c r="A67" s="127"/>
      <c r="B67" s="127"/>
      <c r="C67" s="127"/>
      <c r="D67" s="127"/>
      <c r="E67" s="127"/>
      <c r="F67" s="156"/>
      <c r="G67" s="88"/>
      <c r="H67" s="127"/>
      <c r="I67" s="156"/>
      <c r="J67" s="156"/>
      <c r="K67" s="77"/>
      <c r="L67" s="253"/>
      <c r="N67" s="5"/>
    </row>
    <row r="68" spans="1:14" s="249" customFormat="1" ht="13.5" customHeight="1">
      <c r="A68" s="127"/>
      <c r="B68" s="127"/>
      <c r="C68" s="127"/>
      <c r="D68" s="127"/>
      <c r="E68" s="127"/>
      <c r="F68" s="156"/>
      <c r="G68" s="88"/>
      <c r="H68" s="127"/>
      <c r="I68" s="156"/>
      <c r="J68" s="156"/>
      <c r="K68" s="77"/>
      <c r="L68" s="253"/>
      <c r="N68" s="5"/>
    </row>
    <row r="69" spans="1:14" s="249" customFormat="1" ht="13.5" customHeight="1">
      <c r="A69" s="127"/>
      <c r="B69" s="127"/>
      <c r="C69" s="127"/>
      <c r="D69" s="127"/>
      <c r="E69" s="127"/>
      <c r="F69" s="156"/>
      <c r="G69" s="88"/>
      <c r="H69" s="127"/>
      <c r="I69" s="156"/>
      <c r="J69" s="156"/>
      <c r="K69" s="77"/>
      <c r="L69" s="253"/>
      <c r="N69" s="5"/>
    </row>
    <row r="70" spans="1:14" s="249" customFormat="1" ht="13.5" customHeight="1">
      <c r="A70" s="127"/>
      <c r="B70" s="127"/>
      <c r="C70" s="127"/>
      <c r="D70" s="127"/>
      <c r="E70" s="127"/>
      <c r="F70" s="156"/>
      <c r="G70" s="88"/>
      <c r="H70" s="127"/>
      <c r="I70" s="156"/>
      <c r="J70" s="156"/>
      <c r="K70" s="77"/>
      <c r="L70" s="253"/>
      <c r="N70" s="5"/>
    </row>
    <row r="71" spans="1:14" s="249" customFormat="1" ht="13.5" customHeight="1">
      <c r="A71" s="127"/>
      <c r="B71" s="127"/>
      <c r="C71" s="127"/>
      <c r="D71" s="127"/>
      <c r="E71" s="127"/>
      <c r="F71" s="156"/>
      <c r="G71" s="88"/>
      <c r="H71" s="127"/>
      <c r="I71" s="156"/>
      <c r="J71" s="156"/>
      <c r="K71" s="77"/>
      <c r="L71" s="253"/>
      <c r="N71" s="5"/>
    </row>
    <row r="72" spans="1:14" s="249" customFormat="1" ht="13.5" customHeight="1">
      <c r="A72" s="127"/>
      <c r="B72" s="127"/>
      <c r="C72" s="127"/>
      <c r="D72" s="127"/>
      <c r="E72" s="127"/>
      <c r="F72" s="156"/>
      <c r="G72" s="88"/>
      <c r="H72" s="127"/>
      <c r="I72" s="156"/>
      <c r="J72" s="156"/>
      <c r="K72" s="77"/>
      <c r="L72" s="253"/>
      <c r="N72" s="5"/>
    </row>
    <row r="73" spans="1:14" s="249" customFormat="1" ht="13.5" customHeight="1">
      <c r="A73" s="127"/>
      <c r="B73" s="127"/>
      <c r="C73" s="127"/>
      <c r="D73" s="127"/>
      <c r="E73" s="127"/>
      <c r="F73" s="156"/>
      <c r="G73" s="88"/>
      <c r="H73" s="127"/>
      <c r="I73" s="156"/>
      <c r="J73" s="156"/>
      <c r="K73" s="77"/>
      <c r="L73" s="253"/>
      <c r="N73" s="5"/>
    </row>
    <row r="74" spans="1:14" s="249" customFormat="1" ht="13.5" customHeight="1">
      <c r="A74" s="127"/>
      <c r="B74" s="127"/>
      <c r="C74" s="127"/>
      <c r="D74" s="127"/>
      <c r="E74" s="127"/>
      <c r="F74" s="156"/>
      <c r="G74" s="88"/>
      <c r="H74" s="127"/>
      <c r="I74" s="156"/>
      <c r="J74" s="156"/>
      <c r="K74" s="77"/>
      <c r="L74" s="253"/>
      <c r="N74" s="5"/>
    </row>
    <row r="75" spans="1:14" s="249" customFormat="1" ht="13.5" customHeight="1">
      <c r="A75" s="127"/>
      <c r="B75" s="127"/>
      <c r="C75" s="127"/>
      <c r="D75" s="127"/>
      <c r="E75" s="127"/>
      <c r="F75" s="156"/>
      <c r="G75" s="88"/>
      <c r="H75" s="127"/>
      <c r="I75" s="156"/>
      <c r="J75" s="156"/>
      <c r="K75" s="77"/>
      <c r="L75" s="253"/>
      <c r="N75" s="5"/>
    </row>
    <row r="76" spans="1:14" s="249" customFormat="1" ht="13.5" customHeight="1">
      <c r="A76" s="127"/>
      <c r="B76" s="127"/>
      <c r="C76" s="127"/>
      <c r="D76" s="127"/>
      <c r="E76" s="127"/>
      <c r="F76" s="156"/>
      <c r="G76" s="88"/>
      <c r="H76" s="127"/>
      <c r="I76" s="156"/>
      <c r="J76" s="156"/>
      <c r="K76" s="77"/>
      <c r="L76" s="253"/>
      <c r="N76" s="5"/>
    </row>
    <row r="77" spans="1:14" s="249" customFormat="1" ht="13.5" customHeight="1">
      <c r="A77" s="127"/>
      <c r="B77" s="127"/>
      <c r="C77" s="127"/>
      <c r="D77" s="127"/>
      <c r="E77" s="127"/>
      <c r="F77" s="156"/>
      <c r="G77" s="88"/>
      <c r="H77" s="127"/>
      <c r="I77" s="156"/>
      <c r="J77" s="156"/>
      <c r="K77" s="77"/>
      <c r="L77" s="253"/>
      <c r="N77" s="5"/>
    </row>
    <row r="78" spans="1:14" s="249" customFormat="1" ht="13.5" customHeight="1">
      <c r="A78" s="127"/>
      <c r="B78" s="127"/>
      <c r="C78" s="127"/>
      <c r="D78" s="127"/>
      <c r="E78" s="127"/>
      <c r="F78" s="156"/>
      <c r="G78" s="88"/>
      <c r="H78" s="127"/>
      <c r="I78" s="156"/>
      <c r="J78" s="156"/>
      <c r="K78" s="77"/>
      <c r="L78" s="253"/>
      <c r="N78" s="5"/>
    </row>
    <row r="79" spans="1:14" s="249" customFormat="1" ht="13.5" customHeight="1">
      <c r="A79" s="127"/>
      <c r="B79" s="127"/>
      <c r="C79" s="127"/>
      <c r="D79" s="127"/>
      <c r="E79" s="127"/>
      <c r="F79" s="156"/>
      <c r="G79" s="88"/>
      <c r="H79" s="127"/>
      <c r="I79" s="156"/>
      <c r="J79" s="156"/>
      <c r="K79" s="77"/>
      <c r="L79" s="253"/>
      <c r="N79" s="5"/>
    </row>
    <row r="80" spans="1:14" s="249" customFormat="1" ht="13.5" customHeight="1">
      <c r="A80" s="127"/>
      <c r="B80" s="127"/>
      <c r="C80" s="127"/>
      <c r="D80" s="127"/>
      <c r="E80" s="127"/>
      <c r="F80" s="156"/>
      <c r="G80" s="88"/>
      <c r="H80" s="127"/>
      <c r="I80" s="156"/>
      <c r="J80" s="156"/>
      <c r="K80" s="77"/>
      <c r="L80" s="253"/>
      <c r="N80" s="5"/>
    </row>
    <row r="81" spans="1:14" s="249" customFormat="1" ht="13.5" customHeight="1">
      <c r="A81" s="127"/>
      <c r="B81" s="127"/>
      <c r="C81" s="127"/>
      <c r="D81" s="127"/>
      <c r="E81" s="127"/>
      <c r="F81" s="156"/>
      <c r="G81" s="88"/>
      <c r="H81" s="127"/>
      <c r="I81" s="156"/>
      <c r="J81" s="156"/>
      <c r="K81" s="77"/>
      <c r="L81" s="253"/>
      <c r="N81" s="5"/>
    </row>
    <row r="82" spans="1:14" s="249" customFormat="1" ht="13.5" customHeight="1">
      <c r="A82" s="127"/>
      <c r="B82" s="127"/>
      <c r="C82" s="127"/>
      <c r="D82" s="127"/>
      <c r="E82" s="127"/>
      <c r="F82" s="156"/>
      <c r="G82" s="88"/>
      <c r="H82" s="127"/>
      <c r="I82" s="156"/>
      <c r="J82" s="156"/>
      <c r="K82" s="77"/>
      <c r="L82" s="253"/>
      <c r="N82" s="5"/>
    </row>
    <row r="83" spans="1:14" s="249" customFormat="1" ht="13.5" customHeight="1">
      <c r="A83" s="127"/>
      <c r="B83" s="127"/>
      <c r="C83" s="127"/>
      <c r="D83" s="127"/>
      <c r="E83" s="127"/>
      <c r="F83" s="156"/>
      <c r="G83" s="88"/>
      <c r="H83" s="127"/>
      <c r="I83" s="156"/>
      <c r="J83" s="156"/>
      <c r="K83" s="77"/>
      <c r="L83" s="253"/>
      <c r="N83" s="5"/>
    </row>
    <row r="84" spans="1:14" s="249" customFormat="1" ht="13.5" customHeight="1">
      <c r="A84" s="127"/>
      <c r="B84" s="127"/>
      <c r="C84" s="127"/>
      <c r="D84" s="127"/>
      <c r="E84" s="127"/>
      <c r="F84" s="156"/>
      <c r="G84" s="88"/>
      <c r="H84" s="127"/>
      <c r="I84" s="156"/>
      <c r="J84" s="156"/>
      <c r="K84" s="77"/>
      <c r="L84" s="253"/>
      <c r="N84" s="5"/>
    </row>
    <row r="85" spans="1:14" s="249" customFormat="1" ht="13.5" customHeight="1">
      <c r="A85" s="127"/>
      <c r="B85" s="127"/>
      <c r="C85" s="127"/>
      <c r="D85" s="127"/>
      <c r="E85" s="127"/>
      <c r="F85" s="156"/>
      <c r="G85" s="88"/>
      <c r="H85" s="127"/>
      <c r="I85" s="156"/>
      <c r="J85" s="156"/>
      <c r="K85" s="77"/>
      <c r="L85" s="253"/>
      <c r="N85" s="5"/>
    </row>
    <row r="86" spans="1:14" s="249" customFormat="1" ht="13.5" customHeight="1">
      <c r="A86" s="127"/>
      <c r="B86" s="127"/>
      <c r="C86" s="127"/>
      <c r="D86" s="127"/>
      <c r="E86" s="127"/>
      <c r="F86" s="156"/>
      <c r="G86" s="88"/>
      <c r="H86" s="127"/>
      <c r="I86" s="156"/>
      <c r="J86" s="156"/>
      <c r="K86" s="77"/>
      <c r="L86" s="253"/>
      <c r="N86" s="5"/>
    </row>
    <row r="87" spans="1:14" s="249" customFormat="1" ht="13.5" customHeight="1">
      <c r="A87" s="127"/>
      <c r="B87" s="127"/>
      <c r="C87" s="127"/>
      <c r="D87" s="127"/>
      <c r="E87" s="127"/>
      <c r="F87" s="156"/>
      <c r="G87" s="88"/>
      <c r="H87" s="127"/>
      <c r="I87" s="156"/>
      <c r="J87" s="156"/>
      <c r="K87" s="77"/>
      <c r="L87" s="253"/>
      <c r="N87" s="5"/>
    </row>
    <row r="88" spans="1:14" s="249" customFormat="1" ht="13.5" customHeight="1">
      <c r="A88" s="127"/>
      <c r="B88" s="127"/>
      <c r="C88" s="127"/>
      <c r="D88" s="127"/>
      <c r="E88" s="127"/>
      <c r="F88" s="156"/>
      <c r="G88" s="88"/>
      <c r="H88" s="127"/>
      <c r="I88" s="156"/>
      <c r="J88" s="156"/>
      <c r="K88" s="77"/>
      <c r="L88" s="253"/>
      <c r="N88" s="5"/>
    </row>
    <row r="89" spans="1:14" s="249" customFormat="1" ht="13.5" customHeight="1">
      <c r="A89" s="127"/>
      <c r="B89" s="127"/>
      <c r="C89" s="127"/>
      <c r="D89" s="127"/>
      <c r="E89" s="127"/>
      <c r="F89" s="156"/>
      <c r="G89" s="88"/>
      <c r="H89" s="127"/>
      <c r="I89" s="156"/>
      <c r="J89" s="156"/>
      <c r="K89" s="77"/>
      <c r="L89" s="253"/>
      <c r="N89" s="5"/>
    </row>
    <row r="90" spans="1:14" s="249" customFormat="1" ht="13.5" customHeight="1">
      <c r="A90" s="127"/>
      <c r="B90" s="127"/>
      <c r="C90" s="127"/>
      <c r="D90" s="127"/>
      <c r="E90" s="127"/>
      <c r="F90" s="156"/>
      <c r="G90" s="88"/>
      <c r="H90" s="127"/>
      <c r="I90" s="156"/>
      <c r="J90" s="156"/>
      <c r="K90" s="77"/>
      <c r="L90" s="253"/>
      <c r="N90" s="5"/>
    </row>
    <row r="91" spans="1:14" s="249" customFormat="1" ht="13.5" customHeight="1">
      <c r="A91" s="127"/>
      <c r="B91" s="127"/>
      <c r="C91" s="127"/>
      <c r="D91" s="127"/>
      <c r="E91" s="127"/>
      <c r="F91" s="156"/>
      <c r="G91" s="88"/>
      <c r="H91" s="127"/>
      <c r="I91" s="156"/>
      <c r="J91" s="156"/>
      <c r="K91" s="77"/>
      <c r="L91" s="253"/>
      <c r="N91" s="5"/>
    </row>
    <row r="92" spans="1:14" s="249" customFormat="1" ht="13.5" customHeight="1">
      <c r="A92" s="127"/>
      <c r="B92" s="127"/>
      <c r="C92" s="127"/>
      <c r="D92" s="127"/>
      <c r="E92" s="127"/>
      <c r="F92" s="156"/>
      <c r="G92" s="88"/>
      <c r="H92" s="127"/>
      <c r="I92" s="156"/>
      <c r="J92" s="156"/>
      <c r="K92" s="77"/>
      <c r="L92" s="253"/>
      <c r="N92" s="5"/>
    </row>
    <row r="93" spans="1:14" s="249" customFormat="1" ht="13.5" customHeight="1">
      <c r="A93" s="127"/>
      <c r="B93" s="127"/>
      <c r="C93" s="127"/>
      <c r="D93" s="127"/>
      <c r="E93" s="127"/>
      <c r="F93" s="156"/>
      <c r="G93" s="88"/>
      <c r="H93" s="127"/>
      <c r="I93" s="156"/>
      <c r="J93" s="156"/>
      <c r="K93" s="77"/>
      <c r="L93" s="253"/>
      <c r="N93" s="5"/>
    </row>
    <row r="94" spans="1:14" s="249" customFormat="1" ht="13.5" customHeight="1">
      <c r="A94" s="127"/>
      <c r="B94" s="127"/>
      <c r="C94" s="127"/>
      <c r="D94" s="127"/>
      <c r="E94" s="127"/>
      <c r="F94" s="156"/>
      <c r="G94" s="88"/>
      <c r="H94" s="127"/>
      <c r="I94" s="156"/>
      <c r="J94" s="156"/>
      <c r="K94" s="77"/>
      <c r="L94" s="253"/>
      <c r="N94" s="5"/>
    </row>
    <row r="95" spans="1:14" s="249" customFormat="1" ht="13.5" customHeight="1">
      <c r="A95" s="127"/>
      <c r="B95" s="127"/>
      <c r="C95" s="127"/>
      <c r="D95" s="127"/>
      <c r="E95" s="127"/>
      <c r="F95" s="156"/>
      <c r="G95" s="88"/>
      <c r="H95" s="127"/>
      <c r="I95" s="156"/>
      <c r="J95" s="156"/>
      <c r="K95" s="77"/>
      <c r="L95" s="253"/>
      <c r="N95" s="5"/>
    </row>
    <row r="96" spans="1:14" s="249" customFormat="1" ht="13.5" customHeight="1">
      <c r="A96" s="127"/>
      <c r="B96" s="127"/>
      <c r="C96" s="127"/>
      <c r="D96" s="127"/>
      <c r="E96" s="127"/>
      <c r="F96" s="156"/>
      <c r="G96" s="88"/>
      <c r="H96" s="127"/>
      <c r="I96" s="156"/>
      <c r="J96" s="156"/>
      <c r="K96" s="77"/>
      <c r="L96" s="253"/>
      <c r="N96" s="5"/>
    </row>
    <row r="97" spans="1:14" s="249" customFormat="1" ht="13.5" customHeight="1">
      <c r="A97" s="127"/>
      <c r="B97" s="127"/>
      <c r="C97" s="127"/>
      <c r="D97" s="127"/>
      <c r="E97" s="127"/>
      <c r="F97" s="156"/>
      <c r="G97" s="88"/>
      <c r="H97" s="127"/>
      <c r="I97" s="156"/>
      <c r="J97" s="156"/>
      <c r="K97" s="77"/>
      <c r="L97" s="253"/>
      <c r="N97" s="5"/>
    </row>
    <row r="98" spans="1:14" s="249" customFormat="1" ht="13.5" customHeight="1">
      <c r="A98" s="127"/>
      <c r="B98" s="127"/>
      <c r="C98" s="127"/>
      <c r="D98" s="127"/>
      <c r="E98" s="127"/>
      <c r="F98" s="156"/>
      <c r="G98" s="88"/>
      <c r="H98" s="127"/>
      <c r="I98" s="156"/>
      <c r="J98" s="156"/>
      <c r="K98" s="77"/>
      <c r="L98" s="253"/>
      <c r="N98" s="5"/>
    </row>
    <row r="99" spans="1:14" s="249" customFormat="1" ht="13.5" customHeight="1">
      <c r="A99" s="127"/>
      <c r="B99" s="127"/>
      <c r="C99" s="127"/>
      <c r="D99" s="127"/>
      <c r="E99" s="127"/>
      <c r="F99" s="156"/>
      <c r="G99" s="88"/>
      <c r="H99" s="127"/>
      <c r="I99" s="156"/>
      <c r="J99" s="156"/>
      <c r="K99" s="77"/>
      <c r="L99" s="253"/>
      <c r="N99" s="5"/>
    </row>
    <row r="100" spans="1:14" s="249" customFormat="1" ht="13.5" customHeight="1">
      <c r="A100" s="127"/>
      <c r="B100" s="127"/>
      <c r="C100" s="127"/>
      <c r="D100" s="127"/>
      <c r="E100" s="127"/>
      <c r="F100" s="156"/>
      <c r="G100" s="88"/>
      <c r="H100" s="127"/>
      <c r="I100" s="156"/>
      <c r="J100" s="156"/>
      <c r="K100" s="77"/>
      <c r="L100" s="253"/>
      <c r="N100" s="5"/>
    </row>
    <row r="101" spans="1:14" s="249" customFormat="1" ht="13.5" customHeight="1">
      <c r="A101" s="127"/>
      <c r="B101" s="127"/>
      <c r="C101" s="127"/>
      <c r="D101" s="127"/>
      <c r="E101" s="127"/>
      <c r="F101" s="156"/>
      <c r="G101" s="88"/>
      <c r="H101" s="127"/>
      <c r="I101" s="156"/>
      <c r="J101" s="156"/>
      <c r="K101" s="77"/>
      <c r="L101" s="253"/>
      <c r="N101" s="5"/>
    </row>
    <row r="102" spans="1:14" s="249" customFormat="1" ht="13.5" customHeight="1">
      <c r="A102" s="127"/>
      <c r="B102" s="127"/>
      <c r="C102" s="127"/>
      <c r="D102" s="127"/>
      <c r="E102" s="127"/>
      <c r="F102" s="156"/>
      <c r="G102" s="88"/>
      <c r="H102" s="127"/>
      <c r="I102" s="156"/>
      <c r="J102" s="156"/>
      <c r="K102" s="77"/>
      <c r="L102" s="253"/>
      <c r="N102" s="5"/>
    </row>
    <row r="103" spans="1:14" s="249" customFormat="1" ht="13.5" customHeight="1">
      <c r="A103" s="127"/>
      <c r="B103" s="127"/>
      <c r="C103" s="127"/>
      <c r="D103" s="127"/>
      <c r="E103" s="127"/>
      <c r="F103" s="156"/>
      <c r="G103" s="88"/>
      <c r="H103" s="127"/>
      <c r="I103" s="156"/>
      <c r="J103" s="156"/>
      <c r="K103" s="77"/>
      <c r="L103" s="253"/>
      <c r="N103" s="5"/>
    </row>
    <row r="104" spans="1:14" s="249" customFormat="1" ht="13.5" customHeight="1">
      <c r="A104" s="127"/>
      <c r="B104" s="127"/>
      <c r="C104" s="127"/>
      <c r="D104" s="127"/>
      <c r="E104" s="127"/>
      <c r="F104" s="156"/>
      <c r="G104" s="88"/>
      <c r="H104" s="127"/>
      <c r="I104" s="156"/>
      <c r="J104" s="156"/>
      <c r="K104" s="77"/>
      <c r="L104" s="253"/>
      <c r="N104" s="5"/>
    </row>
    <row r="105" spans="1:14" s="249" customFormat="1" ht="13.5" customHeight="1">
      <c r="A105" s="127"/>
      <c r="B105" s="127"/>
      <c r="C105" s="127"/>
      <c r="D105" s="127"/>
      <c r="E105" s="127"/>
      <c r="F105" s="156"/>
      <c r="G105" s="88"/>
      <c r="H105" s="127"/>
      <c r="I105" s="156"/>
      <c r="J105" s="156"/>
      <c r="K105" s="77"/>
      <c r="L105" s="253"/>
      <c r="N105" s="5"/>
    </row>
    <row r="106" spans="1:14" s="249" customFormat="1" ht="13.5" customHeight="1">
      <c r="A106" s="127"/>
      <c r="B106" s="127"/>
      <c r="C106" s="127"/>
      <c r="D106" s="127"/>
      <c r="E106" s="127"/>
      <c r="F106" s="156"/>
      <c r="G106" s="88"/>
      <c r="H106" s="127"/>
      <c r="I106" s="156"/>
      <c r="J106" s="156"/>
      <c r="K106" s="77"/>
      <c r="L106" s="253"/>
      <c r="N106" s="5"/>
    </row>
    <row r="107" spans="1:14" s="249" customFormat="1" ht="13.5" customHeight="1">
      <c r="A107" s="127"/>
      <c r="B107" s="127"/>
      <c r="C107" s="127"/>
      <c r="D107" s="127"/>
      <c r="E107" s="127"/>
      <c r="F107" s="156"/>
      <c r="G107" s="88"/>
      <c r="H107" s="127"/>
      <c r="I107" s="156"/>
      <c r="J107" s="156"/>
      <c r="K107" s="77"/>
      <c r="L107" s="253"/>
      <c r="N107" s="5"/>
    </row>
    <row r="108" spans="1:14" s="249" customFormat="1" ht="13.5" customHeight="1">
      <c r="A108" s="127"/>
      <c r="B108" s="127"/>
      <c r="C108" s="127"/>
      <c r="D108" s="127"/>
      <c r="E108" s="127"/>
      <c r="F108" s="156"/>
      <c r="G108" s="88"/>
      <c r="H108" s="127"/>
      <c r="I108" s="156"/>
      <c r="J108" s="156"/>
      <c r="K108" s="77"/>
      <c r="L108" s="253"/>
      <c r="N108" s="5"/>
    </row>
    <row r="109" spans="1:14" s="249" customFormat="1" ht="13.5" customHeight="1">
      <c r="A109" s="127"/>
      <c r="B109" s="127"/>
      <c r="C109" s="127"/>
      <c r="D109" s="127"/>
      <c r="E109" s="127"/>
      <c r="F109" s="156"/>
      <c r="G109" s="88"/>
      <c r="H109" s="127"/>
      <c r="I109" s="156"/>
      <c r="J109" s="156"/>
      <c r="K109" s="77"/>
      <c r="L109" s="253"/>
      <c r="N109" s="5"/>
    </row>
    <row r="110" spans="1:14" s="249" customFormat="1" ht="13.5" customHeight="1">
      <c r="A110" s="127"/>
      <c r="B110" s="127"/>
      <c r="C110" s="127"/>
      <c r="D110" s="127"/>
      <c r="E110" s="127"/>
      <c r="F110" s="156"/>
      <c r="G110" s="88"/>
      <c r="H110" s="127"/>
      <c r="I110" s="156"/>
      <c r="J110" s="156"/>
      <c r="K110" s="77"/>
      <c r="L110" s="253"/>
      <c r="N110" s="5"/>
    </row>
    <row r="111" spans="1:14" s="249" customFormat="1" ht="13.5" customHeight="1">
      <c r="A111" s="127"/>
      <c r="B111" s="127"/>
      <c r="C111" s="127"/>
      <c r="D111" s="127"/>
      <c r="E111" s="127"/>
      <c r="F111" s="156"/>
      <c r="G111" s="88"/>
      <c r="H111" s="127"/>
      <c r="I111" s="156"/>
      <c r="J111" s="156"/>
      <c r="K111" s="77"/>
      <c r="L111" s="253"/>
      <c r="N111" s="5"/>
    </row>
    <row r="112" spans="1:14" s="249" customFormat="1" ht="13.5" customHeight="1">
      <c r="A112" s="127"/>
      <c r="B112" s="127"/>
      <c r="C112" s="127"/>
      <c r="D112" s="127"/>
      <c r="E112" s="127"/>
      <c r="F112" s="156"/>
      <c r="G112" s="88"/>
      <c r="H112" s="127"/>
      <c r="I112" s="156"/>
      <c r="J112" s="156"/>
      <c r="K112" s="77"/>
      <c r="L112" s="253"/>
      <c r="N112" s="5"/>
    </row>
    <row r="113" spans="1:14" s="249" customFormat="1" ht="13.5" customHeight="1">
      <c r="A113" s="127"/>
      <c r="B113" s="127"/>
      <c r="C113" s="127"/>
      <c r="D113" s="127"/>
      <c r="E113" s="127"/>
      <c r="F113" s="156"/>
      <c r="G113" s="88"/>
      <c r="H113" s="127"/>
      <c r="I113" s="156"/>
      <c r="J113" s="156"/>
      <c r="K113" s="77"/>
      <c r="L113" s="253"/>
      <c r="N113" s="5"/>
    </row>
    <row r="114" spans="1:14" s="249" customFormat="1" ht="13.5" customHeight="1">
      <c r="A114" s="127"/>
      <c r="B114" s="127"/>
      <c r="C114" s="127"/>
      <c r="D114" s="127"/>
      <c r="E114" s="127"/>
      <c r="F114" s="156"/>
      <c r="G114" s="88"/>
      <c r="H114" s="127"/>
      <c r="I114" s="156"/>
      <c r="J114" s="156"/>
      <c r="K114" s="77"/>
      <c r="L114" s="253"/>
      <c r="N114" s="5"/>
    </row>
    <row r="115" spans="1:14" s="249" customFormat="1" ht="13.5" customHeight="1">
      <c r="A115" s="127"/>
      <c r="B115" s="127"/>
      <c r="C115" s="127"/>
      <c r="D115" s="127"/>
      <c r="E115" s="127"/>
      <c r="F115" s="156"/>
      <c r="G115" s="88"/>
      <c r="H115" s="127"/>
      <c r="I115" s="156"/>
      <c r="J115" s="156"/>
      <c r="K115" s="77"/>
      <c r="L115" s="253"/>
      <c r="N115" s="5"/>
    </row>
    <row r="116" spans="1:14" s="249" customFormat="1" ht="13.5" customHeight="1">
      <c r="A116" s="127"/>
      <c r="B116" s="127"/>
      <c r="C116" s="127"/>
      <c r="D116" s="127"/>
      <c r="E116" s="127"/>
      <c r="F116" s="156"/>
      <c r="G116" s="88"/>
      <c r="H116" s="127"/>
      <c r="I116" s="156"/>
      <c r="J116" s="156"/>
      <c r="K116" s="77"/>
      <c r="L116" s="253"/>
      <c r="N116" s="5"/>
    </row>
    <row r="117" spans="1:14" s="249" customFormat="1" ht="13.5" customHeight="1">
      <c r="A117" s="127"/>
      <c r="B117" s="127"/>
      <c r="C117" s="127"/>
      <c r="D117" s="127"/>
      <c r="E117" s="127"/>
      <c r="F117" s="156"/>
      <c r="G117" s="88"/>
      <c r="H117" s="127"/>
      <c r="I117" s="156"/>
      <c r="J117" s="156"/>
      <c r="K117" s="77"/>
      <c r="L117" s="253"/>
      <c r="N117" s="5"/>
    </row>
    <row r="118" spans="1:14" s="249" customFormat="1" ht="13.5" customHeight="1">
      <c r="A118" s="127"/>
      <c r="B118" s="127"/>
      <c r="C118" s="127"/>
      <c r="D118" s="127"/>
      <c r="E118" s="127"/>
      <c r="F118" s="156"/>
      <c r="G118" s="88"/>
      <c r="H118" s="127"/>
      <c r="I118" s="156"/>
      <c r="J118" s="156"/>
      <c r="K118" s="77"/>
      <c r="L118" s="253"/>
      <c r="N118" s="5"/>
    </row>
    <row r="119" spans="1:14" s="249" customFormat="1" ht="13.5" customHeight="1">
      <c r="A119" s="127"/>
      <c r="B119" s="127"/>
      <c r="C119" s="127"/>
      <c r="D119" s="127"/>
      <c r="E119" s="127"/>
      <c r="F119" s="156"/>
      <c r="G119" s="88"/>
      <c r="H119" s="127"/>
      <c r="I119" s="156"/>
      <c r="J119" s="156"/>
      <c r="K119" s="77"/>
      <c r="L119" s="253"/>
      <c r="N119" s="5"/>
    </row>
    <row r="120" spans="1:14" s="249" customFormat="1" ht="13.5" customHeight="1">
      <c r="A120" s="127"/>
      <c r="B120" s="127"/>
      <c r="C120" s="127"/>
      <c r="D120" s="127"/>
      <c r="E120" s="127"/>
      <c r="F120" s="156"/>
      <c r="G120" s="88"/>
      <c r="H120" s="127"/>
      <c r="I120" s="156"/>
      <c r="J120" s="156"/>
      <c r="K120" s="77"/>
      <c r="L120" s="253"/>
      <c r="N120" s="5"/>
    </row>
    <row r="121" spans="1:14" s="249" customFormat="1" ht="13.5" customHeight="1">
      <c r="A121" s="127"/>
      <c r="B121" s="127"/>
      <c r="C121" s="127"/>
      <c r="D121" s="127"/>
      <c r="E121" s="127"/>
      <c r="F121" s="156"/>
      <c r="G121" s="88"/>
      <c r="H121" s="127"/>
      <c r="I121" s="156"/>
      <c r="J121" s="156"/>
      <c r="K121" s="77"/>
      <c r="L121" s="253"/>
      <c r="N121" s="5"/>
    </row>
    <row r="122" spans="1:14" s="249" customFormat="1" ht="13.5" customHeight="1">
      <c r="A122" s="127"/>
      <c r="B122" s="127"/>
      <c r="C122" s="127"/>
      <c r="D122" s="127"/>
      <c r="E122" s="127"/>
      <c r="F122" s="156"/>
      <c r="G122" s="88"/>
      <c r="H122" s="127"/>
      <c r="I122" s="156"/>
      <c r="J122" s="156"/>
      <c r="K122" s="77"/>
      <c r="L122" s="253"/>
      <c r="N122" s="5"/>
    </row>
    <row r="123" spans="1:14" s="249" customFormat="1" ht="13.5" customHeight="1">
      <c r="A123" s="127"/>
      <c r="B123" s="127"/>
      <c r="C123" s="127"/>
      <c r="D123" s="127"/>
      <c r="E123" s="127"/>
      <c r="F123" s="156"/>
      <c r="G123" s="88"/>
      <c r="H123" s="127"/>
      <c r="I123" s="156"/>
      <c r="J123" s="156"/>
      <c r="K123" s="77"/>
      <c r="L123" s="253"/>
      <c r="N123" s="5"/>
    </row>
    <row r="124" spans="1:14" s="249" customFormat="1" ht="13.5" customHeight="1">
      <c r="A124" s="127"/>
      <c r="B124" s="127"/>
      <c r="C124" s="127"/>
      <c r="D124" s="127"/>
      <c r="E124" s="127"/>
      <c r="F124" s="156"/>
      <c r="G124" s="88"/>
      <c r="H124" s="127"/>
      <c r="I124" s="156"/>
      <c r="J124" s="156"/>
      <c r="K124" s="77"/>
      <c r="L124" s="253"/>
      <c r="N124" s="5"/>
    </row>
    <row r="125" spans="1:14" s="249" customFormat="1" ht="13.5" customHeight="1">
      <c r="A125" s="127"/>
      <c r="B125" s="127"/>
      <c r="C125" s="127"/>
      <c r="D125" s="127"/>
      <c r="E125" s="127"/>
      <c r="F125" s="156"/>
      <c r="G125" s="88"/>
      <c r="H125" s="127"/>
      <c r="I125" s="156"/>
      <c r="J125" s="156"/>
      <c r="K125" s="77"/>
      <c r="L125" s="253"/>
      <c r="N125" s="5"/>
    </row>
    <row r="126" spans="1:14" s="249" customFormat="1" ht="13.5" customHeight="1">
      <c r="A126" s="127"/>
      <c r="B126" s="127"/>
      <c r="C126" s="127"/>
      <c r="D126" s="127"/>
      <c r="E126" s="127"/>
      <c r="F126" s="156"/>
      <c r="G126" s="88"/>
      <c r="H126" s="127"/>
      <c r="I126" s="156"/>
      <c r="J126" s="156"/>
      <c r="K126" s="77"/>
      <c r="L126" s="253"/>
      <c r="N126" s="5"/>
    </row>
    <row r="127" spans="1:14" s="249" customFormat="1" ht="13.5" customHeight="1">
      <c r="A127" s="127"/>
      <c r="B127" s="127"/>
      <c r="C127" s="127"/>
      <c r="D127" s="127"/>
      <c r="E127" s="127"/>
      <c r="F127" s="156"/>
      <c r="G127" s="88"/>
      <c r="H127" s="127"/>
      <c r="I127" s="156"/>
      <c r="J127" s="156"/>
      <c r="K127" s="77"/>
      <c r="L127" s="253"/>
      <c r="N127" s="5"/>
    </row>
    <row r="128" spans="1:14" s="249" customFormat="1" ht="13.5" customHeight="1">
      <c r="A128" s="127"/>
      <c r="B128" s="127"/>
      <c r="C128" s="127"/>
      <c r="D128" s="127"/>
      <c r="E128" s="127"/>
      <c r="F128" s="156"/>
      <c r="G128" s="88"/>
      <c r="H128" s="127"/>
      <c r="I128" s="156"/>
      <c r="J128" s="156"/>
      <c r="K128" s="77"/>
      <c r="L128" s="253"/>
      <c r="N128" s="5"/>
    </row>
    <row r="129" spans="1:14" s="249" customFormat="1" ht="13.5" customHeight="1">
      <c r="A129" s="127"/>
      <c r="B129" s="127"/>
      <c r="C129" s="127"/>
      <c r="D129" s="127"/>
      <c r="E129" s="127"/>
      <c r="F129" s="156"/>
      <c r="G129" s="88"/>
      <c r="H129" s="127"/>
      <c r="I129" s="156"/>
      <c r="J129" s="156"/>
      <c r="K129" s="77"/>
      <c r="L129" s="253"/>
      <c r="N129" s="5"/>
    </row>
    <row r="130" spans="1:14" s="249" customFormat="1" ht="13.5" customHeight="1">
      <c r="A130" s="127"/>
      <c r="B130" s="127"/>
      <c r="C130" s="127"/>
      <c r="D130" s="127"/>
      <c r="E130" s="127"/>
      <c r="F130" s="156"/>
      <c r="G130" s="88"/>
      <c r="H130" s="127"/>
      <c r="I130" s="156"/>
      <c r="J130" s="156"/>
      <c r="K130" s="77"/>
      <c r="L130" s="253"/>
      <c r="N130" s="5"/>
    </row>
    <row r="131" spans="1:14" s="249" customFormat="1" ht="13.5" customHeight="1">
      <c r="A131" s="127"/>
      <c r="B131" s="127"/>
      <c r="C131" s="127"/>
      <c r="D131" s="127"/>
      <c r="E131" s="127"/>
      <c r="F131" s="156"/>
      <c r="G131" s="88"/>
      <c r="H131" s="127"/>
      <c r="I131" s="156"/>
      <c r="J131" s="156"/>
      <c r="K131" s="77"/>
      <c r="L131" s="253"/>
      <c r="N131" s="5"/>
    </row>
    <row r="132" spans="1:14" s="249" customFormat="1" ht="13.5" customHeight="1">
      <c r="A132" s="127"/>
      <c r="B132" s="127"/>
      <c r="C132" s="127"/>
      <c r="D132" s="127"/>
      <c r="E132" s="127"/>
      <c r="F132" s="156"/>
      <c r="G132" s="88"/>
      <c r="H132" s="127"/>
      <c r="I132" s="156"/>
      <c r="J132" s="156"/>
      <c r="K132" s="77"/>
      <c r="L132" s="253"/>
      <c r="N132" s="5"/>
    </row>
    <row r="133" spans="1:14" s="249" customFormat="1" ht="13.5" customHeight="1">
      <c r="A133" s="127"/>
      <c r="B133" s="127"/>
      <c r="C133" s="127"/>
      <c r="D133" s="127"/>
      <c r="E133" s="127"/>
      <c r="F133" s="156"/>
      <c r="G133" s="88"/>
      <c r="H133" s="127"/>
      <c r="I133" s="156"/>
      <c r="J133" s="156"/>
      <c r="K133" s="77"/>
      <c r="L133" s="253"/>
      <c r="N133" s="5"/>
    </row>
    <row r="134" spans="1:14" s="249" customFormat="1" ht="13.5" customHeight="1">
      <c r="A134" s="127"/>
      <c r="B134" s="127"/>
      <c r="C134" s="127"/>
      <c r="D134" s="127"/>
      <c r="E134" s="127"/>
      <c r="F134" s="156"/>
      <c r="G134" s="88"/>
      <c r="H134" s="127"/>
      <c r="I134" s="156"/>
      <c r="J134" s="156"/>
      <c r="K134" s="77"/>
      <c r="L134" s="253"/>
      <c r="N134" s="5"/>
    </row>
    <row r="135" spans="1:14" s="249" customFormat="1" ht="13.5" customHeight="1">
      <c r="A135" s="127"/>
      <c r="B135" s="127"/>
      <c r="C135" s="127"/>
      <c r="D135" s="127"/>
      <c r="E135" s="127"/>
      <c r="F135" s="156"/>
      <c r="G135" s="88"/>
      <c r="H135" s="127"/>
      <c r="I135" s="156"/>
      <c r="J135" s="156"/>
      <c r="K135" s="77"/>
      <c r="L135" s="253"/>
      <c r="N135" s="5"/>
    </row>
    <row r="136" spans="1:14" s="249" customFormat="1" ht="13.5" customHeight="1">
      <c r="A136" s="127"/>
      <c r="B136" s="127"/>
      <c r="C136" s="127"/>
      <c r="D136" s="127"/>
      <c r="E136" s="127"/>
      <c r="F136" s="156"/>
      <c r="G136" s="88"/>
      <c r="H136" s="127"/>
      <c r="I136" s="156"/>
      <c r="J136" s="156"/>
      <c r="K136" s="77"/>
      <c r="L136" s="253"/>
      <c r="N136" s="5"/>
    </row>
    <row r="137" spans="1:14" s="249" customFormat="1" ht="13.5" customHeight="1">
      <c r="A137" s="127"/>
      <c r="B137" s="127"/>
      <c r="C137" s="127"/>
      <c r="D137" s="127"/>
      <c r="E137" s="127"/>
      <c r="F137" s="156"/>
      <c r="G137" s="88"/>
      <c r="H137" s="127"/>
      <c r="I137" s="156"/>
      <c r="J137" s="156"/>
      <c r="K137" s="77"/>
      <c r="L137" s="253"/>
      <c r="N137" s="5"/>
    </row>
    <row r="138" spans="1:14" s="249" customFormat="1" ht="13.5" customHeight="1">
      <c r="A138" s="127"/>
      <c r="B138" s="127"/>
      <c r="C138" s="127"/>
      <c r="D138" s="127"/>
      <c r="E138" s="127"/>
      <c r="F138" s="156"/>
      <c r="G138" s="88"/>
      <c r="H138" s="127"/>
      <c r="I138" s="156"/>
      <c r="J138" s="156"/>
      <c r="K138" s="77"/>
      <c r="L138" s="253"/>
      <c r="N138" s="5"/>
    </row>
    <row r="139" spans="1:14" s="249" customFormat="1" ht="13.5" customHeight="1">
      <c r="A139" s="127"/>
      <c r="B139" s="127"/>
      <c r="C139" s="127"/>
      <c r="D139" s="127"/>
      <c r="E139" s="127"/>
      <c r="F139" s="156"/>
      <c r="G139" s="88"/>
      <c r="H139" s="127"/>
      <c r="I139" s="156"/>
      <c r="J139" s="156"/>
      <c r="K139" s="77"/>
      <c r="L139" s="253"/>
      <c r="N139" s="5"/>
    </row>
    <row r="140" spans="1:14" s="249" customFormat="1" ht="13.5" customHeight="1">
      <c r="A140" s="127"/>
      <c r="B140" s="127"/>
      <c r="C140" s="127"/>
      <c r="D140" s="127"/>
      <c r="E140" s="127"/>
      <c r="F140" s="156"/>
      <c r="G140" s="88"/>
      <c r="H140" s="127"/>
      <c r="I140" s="156"/>
      <c r="J140" s="156"/>
      <c r="K140" s="77"/>
      <c r="L140" s="253"/>
      <c r="N140" s="5"/>
    </row>
    <row r="141" spans="1:14" s="249" customFormat="1" ht="13.5" customHeight="1">
      <c r="A141" s="127"/>
      <c r="B141" s="127"/>
      <c r="C141" s="127"/>
      <c r="D141" s="127"/>
      <c r="E141" s="127"/>
      <c r="F141" s="156"/>
      <c r="G141" s="88"/>
      <c r="H141" s="127"/>
      <c r="I141" s="156"/>
      <c r="J141" s="156"/>
      <c r="K141" s="77"/>
      <c r="L141" s="253"/>
      <c r="N141" s="5"/>
    </row>
    <row r="142" spans="1:14" s="249" customFormat="1" ht="13.5" customHeight="1">
      <c r="A142" s="127"/>
      <c r="B142" s="127"/>
      <c r="C142" s="127"/>
      <c r="D142" s="127"/>
      <c r="E142" s="127"/>
      <c r="F142" s="156"/>
      <c r="G142" s="88"/>
      <c r="H142" s="127"/>
      <c r="I142" s="156"/>
      <c r="J142" s="156"/>
      <c r="K142" s="77"/>
      <c r="L142" s="253"/>
      <c r="N142" s="5"/>
    </row>
    <row r="143" spans="1:14" s="249" customFormat="1" ht="13.5" customHeight="1">
      <c r="A143" s="127"/>
      <c r="B143" s="127"/>
      <c r="C143" s="127"/>
      <c r="D143" s="127"/>
      <c r="E143" s="127"/>
      <c r="F143" s="156"/>
      <c r="G143" s="88"/>
      <c r="H143" s="127"/>
      <c r="I143" s="156"/>
      <c r="J143" s="156"/>
      <c r="K143" s="77"/>
      <c r="L143" s="253"/>
      <c r="N143" s="5"/>
    </row>
    <row r="144" spans="1:14" s="249" customFormat="1" ht="13.5" customHeight="1">
      <c r="A144" s="127"/>
      <c r="B144" s="127"/>
      <c r="C144" s="127"/>
      <c r="D144" s="127"/>
      <c r="E144" s="127"/>
      <c r="F144" s="156"/>
      <c r="G144" s="88"/>
      <c r="H144" s="127"/>
      <c r="I144" s="156"/>
      <c r="J144" s="156"/>
      <c r="K144" s="77"/>
      <c r="L144" s="253"/>
      <c r="N144" s="5"/>
    </row>
    <row r="145" spans="1:14" s="249" customFormat="1" ht="13.5" customHeight="1">
      <c r="A145" s="127"/>
      <c r="B145" s="127"/>
      <c r="C145" s="127"/>
      <c r="D145" s="127"/>
      <c r="E145" s="127"/>
      <c r="F145" s="156"/>
      <c r="G145" s="88"/>
      <c r="H145" s="127"/>
      <c r="I145" s="156"/>
      <c r="J145" s="156"/>
      <c r="K145" s="77"/>
      <c r="L145" s="253"/>
      <c r="N145" s="5"/>
    </row>
    <row r="146" spans="1:14" s="249" customFormat="1" ht="13.5" customHeight="1">
      <c r="A146" s="127"/>
      <c r="B146" s="127"/>
      <c r="C146" s="127"/>
      <c r="D146" s="127"/>
      <c r="E146" s="127"/>
      <c r="F146" s="156"/>
      <c r="G146" s="88"/>
      <c r="H146" s="127"/>
      <c r="I146" s="156"/>
      <c r="J146" s="156"/>
      <c r="K146" s="77"/>
      <c r="L146" s="253"/>
      <c r="N146" s="5"/>
    </row>
    <row r="147" spans="1:14" s="249" customFormat="1" ht="13.5" customHeight="1">
      <c r="A147" s="127"/>
      <c r="B147" s="127"/>
      <c r="C147" s="127"/>
      <c r="D147" s="127"/>
      <c r="E147" s="127"/>
      <c r="F147" s="156"/>
      <c r="G147" s="88"/>
      <c r="H147" s="127"/>
      <c r="I147" s="156"/>
      <c r="J147" s="156"/>
      <c r="K147" s="77"/>
      <c r="L147" s="253"/>
      <c r="N147" s="5"/>
    </row>
    <row r="148" spans="1:14" s="249" customFormat="1" ht="13.5" customHeight="1">
      <c r="A148" s="127"/>
      <c r="B148" s="127"/>
      <c r="C148" s="127"/>
      <c r="D148" s="127"/>
      <c r="E148" s="127"/>
      <c r="F148" s="156"/>
      <c r="G148" s="88"/>
      <c r="H148" s="127"/>
      <c r="I148" s="156"/>
      <c r="J148" s="156"/>
      <c r="K148" s="77"/>
      <c r="L148" s="253"/>
      <c r="N148" s="5"/>
    </row>
    <row r="149" spans="1:14" s="249" customFormat="1" ht="13.5" customHeight="1">
      <c r="A149" s="127"/>
      <c r="B149" s="127"/>
      <c r="C149" s="127"/>
      <c r="D149" s="127"/>
      <c r="E149" s="127"/>
      <c r="F149" s="156"/>
      <c r="G149" s="88"/>
      <c r="H149" s="127"/>
      <c r="I149" s="156"/>
      <c r="J149" s="156"/>
      <c r="K149" s="77"/>
      <c r="L149" s="253"/>
      <c r="N149" s="5"/>
    </row>
    <row r="150" spans="1:14" s="249" customFormat="1" ht="13.5" customHeight="1">
      <c r="A150" s="127"/>
      <c r="B150" s="127"/>
      <c r="C150" s="127"/>
      <c r="D150" s="127"/>
      <c r="E150" s="127"/>
      <c r="F150" s="156"/>
      <c r="G150" s="88"/>
      <c r="H150" s="127"/>
      <c r="I150" s="156"/>
      <c r="J150" s="156"/>
      <c r="K150" s="77"/>
      <c r="L150" s="253"/>
      <c r="N150" s="5"/>
    </row>
    <row r="151" spans="1:14" s="249" customFormat="1" ht="13.5" customHeight="1">
      <c r="A151" s="127"/>
      <c r="B151" s="127"/>
      <c r="C151" s="127"/>
      <c r="D151" s="127"/>
      <c r="E151" s="127"/>
      <c r="F151" s="156"/>
      <c r="G151" s="88"/>
      <c r="H151" s="127"/>
      <c r="I151" s="156"/>
      <c r="J151" s="156"/>
      <c r="K151" s="77"/>
      <c r="L151" s="253"/>
      <c r="N151" s="5"/>
    </row>
    <row r="152" spans="1:14" s="249" customFormat="1" ht="13.5" customHeight="1">
      <c r="A152" s="127"/>
      <c r="B152" s="127"/>
      <c r="C152" s="127"/>
      <c r="D152" s="127"/>
      <c r="E152" s="127"/>
      <c r="F152" s="156"/>
      <c r="G152" s="88"/>
      <c r="H152" s="127"/>
      <c r="I152" s="156"/>
      <c r="J152" s="156"/>
      <c r="K152" s="77"/>
      <c r="L152" s="253"/>
      <c r="N152" s="5"/>
    </row>
    <row r="153" spans="1:14" s="249" customFormat="1" ht="13.5" customHeight="1">
      <c r="A153" s="127"/>
      <c r="B153" s="127"/>
      <c r="C153" s="127"/>
      <c r="D153" s="127"/>
      <c r="E153" s="127"/>
      <c r="F153" s="156"/>
      <c r="G153" s="88"/>
      <c r="H153" s="127"/>
      <c r="I153" s="156"/>
      <c r="J153" s="156"/>
      <c r="K153" s="77"/>
      <c r="L153" s="253"/>
      <c r="N153" s="5"/>
    </row>
    <row r="154" spans="1:14" s="249" customFormat="1" ht="13.5" customHeight="1">
      <c r="A154" s="127"/>
      <c r="B154" s="127"/>
      <c r="C154" s="127"/>
      <c r="D154" s="127"/>
      <c r="E154" s="127"/>
      <c r="F154" s="156"/>
      <c r="G154" s="88"/>
      <c r="H154" s="127"/>
      <c r="I154" s="156"/>
      <c r="J154" s="156"/>
      <c r="K154" s="77"/>
      <c r="L154" s="253"/>
      <c r="N154" s="5"/>
    </row>
    <row r="155" spans="1:14" s="249" customFormat="1" ht="13.5" customHeight="1">
      <c r="A155" s="127"/>
      <c r="B155" s="127"/>
      <c r="C155" s="127"/>
      <c r="D155" s="127"/>
      <c r="E155" s="127"/>
      <c r="F155" s="156"/>
      <c r="G155" s="88"/>
      <c r="H155" s="127"/>
      <c r="I155" s="156"/>
      <c r="J155" s="156"/>
      <c r="K155" s="77"/>
      <c r="L155" s="253"/>
      <c r="N155" s="5"/>
    </row>
    <row r="156" spans="1:14" s="249" customFormat="1" ht="13.5" customHeight="1">
      <c r="A156" s="127"/>
      <c r="B156" s="127"/>
      <c r="C156" s="127"/>
      <c r="D156" s="127"/>
      <c r="E156" s="127"/>
      <c r="F156" s="156"/>
      <c r="G156" s="88"/>
      <c r="H156" s="127"/>
      <c r="I156" s="156"/>
      <c r="J156" s="156"/>
      <c r="K156" s="77"/>
      <c r="L156" s="253"/>
      <c r="N156" s="5"/>
    </row>
    <row r="157" spans="1:14" s="249" customFormat="1" ht="13.5" customHeight="1">
      <c r="A157" s="127"/>
      <c r="B157" s="127"/>
      <c r="C157" s="127"/>
      <c r="D157" s="127"/>
      <c r="E157" s="127"/>
      <c r="F157" s="156"/>
      <c r="G157" s="88"/>
      <c r="H157" s="127"/>
      <c r="I157" s="156"/>
      <c r="J157" s="156"/>
      <c r="K157" s="77"/>
      <c r="L157" s="253"/>
      <c r="N157" s="5"/>
    </row>
    <row r="158" spans="1:14" s="249" customFormat="1" ht="13.5" customHeight="1">
      <c r="A158" s="127"/>
      <c r="B158" s="127"/>
      <c r="C158" s="127"/>
      <c r="D158" s="127"/>
      <c r="E158" s="127"/>
      <c r="F158" s="156"/>
      <c r="G158" s="88"/>
      <c r="H158" s="127"/>
      <c r="I158" s="156"/>
      <c r="J158" s="156"/>
      <c r="K158" s="77"/>
      <c r="L158" s="253"/>
      <c r="N158" s="5"/>
    </row>
    <row r="159" spans="1:14" s="249" customFormat="1" ht="13.5" customHeight="1">
      <c r="A159" s="127"/>
      <c r="B159" s="127"/>
      <c r="C159" s="127"/>
      <c r="D159" s="127"/>
      <c r="E159" s="127"/>
      <c r="F159" s="156"/>
      <c r="G159" s="88"/>
      <c r="H159" s="127"/>
      <c r="I159" s="156"/>
      <c r="J159" s="156"/>
      <c r="K159" s="77"/>
      <c r="L159" s="253"/>
      <c r="N159" s="5"/>
    </row>
    <row r="160" spans="1:14" s="249" customFormat="1" ht="13.5" customHeight="1">
      <c r="A160" s="127"/>
      <c r="B160" s="127"/>
      <c r="C160" s="127"/>
      <c r="D160" s="127"/>
      <c r="E160" s="127"/>
      <c r="F160" s="156"/>
      <c r="G160" s="88"/>
      <c r="H160" s="127"/>
      <c r="I160" s="156"/>
      <c r="J160" s="156"/>
      <c r="K160" s="77"/>
      <c r="L160" s="253"/>
      <c r="N160" s="5"/>
    </row>
    <row r="161" spans="1:14" s="249" customFormat="1" ht="13.5" customHeight="1">
      <c r="A161" s="127"/>
      <c r="B161" s="127"/>
      <c r="C161" s="127"/>
      <c r="D161" s="127"/>
      <c r="E161" s="127"/>
      <c r="F161" s="156"/>
      <c r="G161" s="88"/>
      <c r="H161" s="127"/>
      <c r="I161" s="156"/>
      <c r="J161" s="156"/>
      <c r="K161" s="77"/>
      <c r="L161" s="253"/>
      <c r="N161" s="5"/>
    </row>
    <row r="162" spans="1:14" s="249" customFormat="1" ht="13.5" customHeight="1">
      <c r="A162" s="127"/>
      <c r="B162" s="127"/>
      <c r="C162" s="127"/>
      <c r="D162" s="127"/>
      <c r="E162" s="127"/>
      <c r="F162" s="156"/>
      <c r="G162" s="88"/>
      <c r="H162" s="127"/>
      <c r="I162" s="156"/>
      <c r="J162" s="156"/>
      <c r="K162" s="77"/>
      <c r="L162" s="253"/>
      <c r="N162" s="5"/>
    </row>
    <row r="163" spans="1:14" s="249" customFormat="1" ht="13.5" customHeight="1">
      <c r="A163" s="127"/>
      <c r="B163" s="127"/>
      <c r="C163" s="127"/>
      <c r="D163" s="127"/>
      <c r="E163" s="127"/>
      <c r="F163" s="156"/>
      <c r="G163" s="88"/>
      <c r="H163" s="127"/>
      <c r="I163" s="156"/>
      <c r="J163" s="156"/>
      <c r="K163" s="77"/>
      <c r="L163" s="253"/>
      <c r="N163" s="5"/>
    </row>
    <row r="164" spans="1:14" s="249" customFormat="1" ht="13.5" customHeight="1">
      <c r="A164" s="127"/>
      <c r="B164" s="127"/>
      <c r="C164" s="127"/>
      <c r="D164" s="127"/>
      <c r="E164" s="127"/>
      <c r="F164" s="156"/>
      <c r="G164" s="88"/>
      <c r="H164" s="127"/>
      <c r="I164" s="156"/>
      <c r="J164" s="156"/>
      <c r="K164" s="77"/>
      <c r="L164" s="253"/>
      <c r="N164" s="5"/>
    </row>
    <row r="165" spans="1:14" s="249" customFormat="1" ht="13.5" customHeight="1">
      <c r="A165" s="127"/>
      <c r="B165" s="127"/>
      <c r="C165" s="127"/>
      <c r="D165" s="127"/>
      <c r="E165" s="127"/>
      <c r="F165" s="156"/>
      <c r="G165" s="88"/>
      <c r="H165" s="127"/>
      <c r="I165" s="156"/>
      <c r="J165" s="156"/>
      <c r="K165" s="77"/>
      <c r="L165" s="253"/>
      <c r="N165" s="5"/>
    </row>
    <row r="166" spans="1:14" s="249" customFormat="1" ht="13.5" customHeight="1">
      <c r="A166" s="127"/>
      <c r="B166" s="127"/>
      <c r="C166" s="127"/>
      <c r="D166" s="127"/>
      <c r="E166" s="127"/>
      <c r="F166" s="156"/>
      <c r="G166" s="88"/>
      <c r="H166" s="127"/>
      <c r="I166" s="156"/>
      <c r="J166" s="156"/>
      <c r="K166" s="77"/>
      <c r="L166" s="253"/>
      <c r="N166" s="5"/>
    </row>
    <row r="167" spans="1:14" s="249" customFormat="1" ht="13.5" customHeight="1">
      <c r="A167" s="127"/>
      <c r="B167" s="127"/>
      <c r="C167" s="127"/>
      <c r="D167" s="127"/>
      <c r="E167" s="127"/>
      <c r="F167" s="156"/>
      <c r="G167" s="88"/>
      <c r="H167" s="127"/>
      <c r="I167" s="156"/>
      <c r="J167" s="156"/>
      <c r="K167" s="77"/>
      <c r="L167" s="253"/>
      <c r="N167" s="5"/>
    </row>
    <row r="168" spans="1:14" s="249" customFormat="1" ht="13.5" customHeight="1">
      <c r="A168" s="127"/>
      <c r="B168" s="127"/>
      <c r="C168" s="127"/>
      <c r="D168" s="127"/>
      <c r="E168" s="127"/>
      <c r="F168" s="156"/>
      <c r="G168" s="88"/>
      <c r="H168" s="127"/>
      <c r="I168" s="156"/>
      <c r="J168" s="156"/>
      <c r="K168" s="77"/>
      <c r="L168" s="253"/>
      <c r="N168" s="5"/>
    </row>
  </sheetData>
  <mergeCells count="13">
    <mergeCell ref="J5:O5"/>
    <mergeCell ref="J6:O6"/>
    <mergeCell ref="J7:O7"/>
    <mergeCell ref="A9:F9"/>
    <mergeCell ref="G9:I9"/>
    <mergeCell ref="A8:F8"/>
    <mergeCell ref="G8:I8"/>
    <mergeCell ref="A5:F5"/>
    <mergeCell ref="G5:I5"/>
    <mergeCell ref="A6:F6"/>
    <mergeCell ref="G6:I6"/>
    <mergeCell ref="A7:F7"/>
    <mergeCell ref="G7:I7"/>
  </mergeCells>
  <pageMargins left="0.82677165354330717" right="0.39370078740157483" top="1.1811023622047245" bottom="1.1811023622047245" header="0.31496062992125984" footer="0.35433070866141736"/>
  <pageSetup paperSize="9" scale="93" orientation="portrait" r:id="rId1"/>
  <headerFooter alignWithMargins="0">
    <oddFooter>&amp;R&amp;G</oddFooter>
  </headerFooter>
  <customProperties>
    <customPr name="SheetOptions" r:id="rId2"/>
  </customProperties>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Kalkylblad</vt:lpstr>
      </vt:variant>
      <vt:variant>
        <vt:i4>14</vt:i4>
      </vt:variant>
      <vt:variant>
        <vt:lpstr>Namngivna områden</vt:lpstr>
      </vt:variant>
      <vt:variant>
        <vt:i4>13</vt:i4>
      </vt:variant>
    </vt:vector>
  </HeadingPairs>
  <TitlesOfParts>
    <vt:vector size="27" baseType="lpstr">
      <vt:lpstr>Instruction</vt:lpstr>
      <vt:lpstr>Income statement SE old</vt:lpstr>
      <vt:lpstr>Income statement old</vt:lpstr>
      <vt:lpstr>Income statement</vt:lpstr>
      <vt:lpstr>Revenue and deliveries</vt:lpstr>
      <vt:lpstr>BS by segment 3</vt:lpstr>
      <vt:lpstr>Changes in EQ</vt:lpstr>
      <vt:lpstr>Cash flow</vt:lpstr>
      <vt:lpstr>Fair value</vt:lpstr>
      <vt:lpstr>Units by quarter</vt:lpstr>
      <vt:lpstr>Scania AB IS</vt:lpstr>
      <vt:lpstr>Note 1</vt:lpstr>
      <vt:lpstr>APM</vt:lpstr>
      <vt:lpstr>Sheet1</vt:lpstr>
      <vt:lpstr>APM!Utskriftsområde</vt:lpstr>
      <vt:lpstr>'BS by segment 3'!Utskriftsområde</vt:lpstr>
      <vt:lpstr>'Cash flow'!Utskriftsområde</vt:lpstr>
      <vt:lpstr>'Changes in EQ'!Utskriftsområde</vt:lpstr>
      <vt:lpstr>'Fair value'!Utskriftsområde</vt:lpstr>
      <vt:lpstr>'Income statement'!Utskriftsområde</vt:lpstr>
      <vt:lpstr>'Income statement old'!Utskriftsområde</vt:lpstr>
      <vt:lpstr>'Income statement SE old'!Utskriftsområde</vt:lpstr>
      <vt:lpstr>Instruction!Utskriftsområde</vt:lpstr>
      <vt:lpstr>'Note 1'!Utskriftsområde</vt:lpstr>
      <vt:lpstr>'Revenue and deliveries'!Utskriftsområde</vt:lpstr>
      <vt:lpstr>'Scania AB IS'!Utskriftsområde</vt:lpstr>
      <vt:lpstr>'Units by quarter'!Utskriftsområde</vt:lpstr>
    </vt:vector>
  </TitlesOfParts>
  <Company>WM-data Scania 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WM-data Scania AB</dc:creator>
  <cp:lastModifiedBy>Volden Anneli</cp:lastModifiedBy>
  <cp:lastPrinted>2019-05-07T13:43:29Z</cp:lastPrinted>
  <dcterms:created xsi:type="dcterms:W3CDTF">2002-02-20T07:47:47Z</dcterms:created>
  <dcterms:modified xsi:type="dcterms:W3CDTF">2019-05-10T09:31:23Z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a7f2ec83-e677-438d-afb7-4c7c0dbc872b_Enabled">
    <vt:lpwstr>True</vt:lpwstr>
  </property>
  <property fmtid="{D5CDD505-2E9C-101B-9397-08002B2CF9AE}" pid="5" name="MSIP_Label_a7f2ec83-e677-438d-afb7-4c7c0dbc872b_SiteId">
    <vt:lpwstr>3bc062e4-ac9d-4c17-b4dd-3aad637ff1ac</vt:lpwstr>
  </property>
  <property fmtid="{D5CDD505-2E9C-101B-9397-08002B2CF9AE}" pid="6" name="MSIP_Label_a7f2ec83-e677-438d-afb7-4c7c0dbc872b_Owner">
    <vt:lpwstr>cecilia.dahlgren@scania.com</vt:lpwstr>
  </property>
  <property fmtid="{D5CDD505-2E9C-101B-9397-08002B2CF9AE}" pid="7" name="MSIP_Label_a7f2ec83-e677-438d-afb7-4c7c0dbc872b_SetDate">
    <vt:lpwstr>2018-10-02T13:47:02.5810313Z</vt:lpwstr>
  </property>
  <property fmtid="{D5CDD505-2E9C-101B-9397-08002B2CF9AE}" pid="8" name="MSIP_Label_a7f2ec83-e677-438d-afb7-4c7c0dbc872b_Name">
    <vt:lpwstr>Internal</vt:lpwstr>
  </property>
  <property fmtid="{D5CDD505-2E9C-101B-9397-08002B2CF9AE}" pid="9" name="MSIP_Label_a7f2ec83-e677-438d-afb7-4c7c0dbc872b_Application">
    <vt:lpwstr>Microsoft Azure Information Protection</vt:lpwstr>
  </property>
  <property fmtid="{D5CDD505-2E9C-101B-9397-08002B2CF9AE}" pid="10" name="MSIP_Label_a7f2ec83-e677-438d-afb7-4c7c0dbc872b_Extended_MSFT_Method">
    <vt:lpwstr>Automatic</vt:lpwstr>
  </property>
  <property fmtid="{D5CDD505-2E9C-101B-9397-08002B2CF9AE}" pid="11" name="Sensitivity">
    <vt:lpwstr>Internal</vt:lpwstr>
  </property>
</Properties>
</file>