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toa\Truecaller- Dropbox\Andreas Frid\Financial reports\Interim report 26Q1\"/>
    </mc:Choice>
  </mc:AlternateContent>
  <xr:revisionPtr revIDLastSave="0" documentId="13_ncr:1_{60778E30-CA77-467C-AB01-F29B15A15216}" xr6:coauthVersionLast="47" xr6:coauthVersionMax="47" xr10:uidLastSave="{00000000-0000-0000-0000-000000000000}"/>
  <bookViews>
    <workbookView xWindow="-110" yWindow="-110" windowWidth="19420" windowHeight="11500" xr2:uid="{821FA8A4-8E6A-438E-9ECD-6768877FC62D}"/>
  </bookViews>
  <sheets>
    <sheet name="Quarterly development" sheetId="1" r:id="rId1"/>
    <sheet name="Yearly develop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1" i="1" l="1"/>
  <c r="V118" i="1"/>
  <c r="V117" i="1"/>
  <c r="U21" i="1"/>
  <c r="V21" i="1"/>
  <c r="V18" i="1"/>
  <c r="V13" i="1"/>
  <c r="V7" i="1"/>
  <c r="O105" i="1"/>
  <c r="V42" i="1"/>
  <c r="I117" i="2"/>
  <c r="I118" i="2" s="1"/>
  <c r="I113" i="2"/>
  <c r="I115" i="2"/>
  <c r="I114" i="2"/>
  <c r="I110" i="2"/>
  <c r="I108" i="2"/>
  <c r="I107" i="2"/>
  <c r="I106" i="2"/>
  <c r="I105" i="2"/>
  <c r="I100" i="2"/>
  <c r="I101" i="2"/>
  <c r="I102" i="2"/>
  <c r="I99" i="2"/>
  <c r="I42" i="2"/>
  <c r="I27" i="2"/>
  <c r="I24" i="2"/>
  <c r="I20" i="2"/>
  <c r="I18" i="2"/>
  <c r="I21" i="2" s="1"/>
  <c r="I45" i="2"/>
  <c r="U118" i="1"/>
  <c r="U117" i="1"/>
  <c r="U45" i="1"/>
  <c r="U42" i="1"/>
  <c r="U27" i="1"/>
  <c r="U24" i="1"/>
  <c r="U18" i="1"/>
  <c r="U13" i="1"/>
  <c r="T18" i="1"/>
  <c r="P18" i="1"/>
  <c r="I117" i="1"/>
  <c r="I118" i="1" s="1"/>
  <c r="J117" i="1"/>
  <c r="J118" i="1" s="1"/>
  <c r="K117" i="1"/>
  <c r="L117" i="1"/>
  <c r="L118" i="1" s="1"/>
  <c r="M117" i="1"/>
  <c r="M118" i="1" s="1"/>
  <c r="N117" i="1"/>
  <c r="N118" i="1" s="1"/>
  <c r="O117" i="1"/>
  <c r="O118" i="1" s="1"/>
  <c r="P117" i="1"/>
  <c r="P118" i="1" s="1"/>
  <c r="Q117" i="1"/>
  <c r="Q118" i="1" s="1"/>
  <c r="R117" i="1"/>
  <c r="R118" i="1" s="1"/>
  <c r="K118" i="1"/>
  <c r="H117" i="1"/>
  <c r="H118" i="1" s="1"/>
  <c r="G117" i="1"/>
  <c r="G118" i="1" s="1"/>
  <c r="F117" i="1"/>
  <c r="F118" i="1" s="1"/>
  <c r="E117" i="1"/>
  <c r="E118" i="1" s="1"/>
  <c r="D117" i="1"/>
  <c r="D118" i="1" s="1"/>
  <c r="C117" i="1"/>
  <c r="B117" i="1"/>
  <c r="F118" i="2"/>
  <c r="G118" i="2"/>
  <c r="C117" i="2"/>
  <c r="D117" i="2"/>
  <c r="D118" i="2" s="1"/>
  <c r="E117" i="2"/>
  <c r="E118" i="2" s="1"/>
  <c r="F117" i="2"/>
  <c r="G117" i="2"/>
  <c r="H117" i="2"/>
  <c r="H118" i="2" s="1"/>
  <c r="B117" i="2"/>
  <c r="S45" i="1"/>
  <c r="S31" i="1"/>
  <c r="S30" i="1"/>
  <c r="S26" i="1"/>
  <c r="S27" i="1" s="1"/>
  <c r="H87" i="2"/>
  <c r="S12" i="1"/>
  <c r="S13" i="1" s="1"/>
  <c r="S18" i="1"/>
  <c r="S21" i="1" s="1"/>
  <c r="S42" i="1"/>
  <c r="H42" i="2"/>
  <c r="N106" i="1"/>
  <c r="O106" i="1"/>
  <c r="P106" i="1"/>
  <c r="Q106" i="1"/>
  <c r="N107" i="1"/>
  <c r="O107" i="1"/>
  <c r="Q107" i="1"/>
  <c r="N108" i="1"/>
  <c r="O108" i="1"/>
  <c r="P108" i="1"/>
  <c r="Q108" i="1"/>
  <c r="P105" i="1"/>
  <c r="Q105" i="1"/>
  <c r="N105" i="1"/>
  <c r="O42" i="1"/>
  <c r="P42" i="1"/>
  <c r="Q42" i="1"/>
  <c r="R42" i="1"/>
  <c r="N42" i="1"/>
  <c r="R54" i="1"/>
  <c r="Q18" i="1"/>
  <c r="Q54" i="1"/>
  <c r="Q37" i="1"/>
  <c r="Q36" i="1"/>
  <c r="Q38" i="1" s="1"/>
  <c r="P54" i="1"/>
  <c r="H18" i="2"/>
  <c r="H21" i="2" s="1"/>
  <c r="P65" i="1"/>
  <c r="P59" i="1"/>
  <c r="P107" i="1" s="1"/>
  <c r="P38" i="1"/>
  <c r="O54" i="1"/>
  <c r="H38" i="2"/>
  <c r="G38" i="2"/>
  <c r="C28" i="2"/>
  <c r="B28" i="2"/>
  <c r="G18" i="2"/>
  <c r="G21" i="2" s="1"/>
  <c r="D27" i="1"/>
  <c r="D28" i="1" s="1"/>
  <c r="B27" i="1"/>
  <c r="C27" i="1"/>
  <c r="E27" i="1"/>
  <c r="F27" i="1"/>
  <c r="F28" i="1" s="1"/>
  <c r="G27" i="1"/>
  <c r="G28" i="1" s="1"/>
  <c r="H27" i="1"/>
  <c r="H28" i="1" s="1"/>
  <c r="I27" i="1"/>
  <c r="I28" i="1"/>
  <c r="N27" i="1"/>
  <c r="N28" i="1"/>
  <c r="M27" i="1"/>
  <c r="M28" i="1" s="1"/>
  <c r="L27" i="1"/>
  <c r="L28" i="1"/>
  <c r="K27" i="1"/>
  <c r="K28" i="1"/>
  <c r="K21" i="1"/>
  <c r="L21" i="1"/>
  <c r="M21" i="1"/>
  <c r="N21" i="1"/>
  <c r="G15" i="1"/>
  <c r="F15" i="1"/>
  <c r="N13" i="1"/>
  <c r="C13" i="1"/>
  <c r="D13" i="1"/>
  <c r="E13" i="1"/>
  <c r="F13" i="1"/>
  <c r="G13" i="1"/>
  <c r="H13" i="1"/>
  <c r="I13" i="1"/>
  <c r="J13" i="1"/>
  <c r="K13" i="1"/>
  <c r="L13" i="1"/>
  <c r="M13" i="1"/>
  <c r="B13" i="1"/>
  <c r="N10" i="1"/>
  <c r="M10" i="1"/>
  <c r="L10" i="1"/>
  <c r="K10" i="1"/>
  <c r="B54" i="2"/>
  <c r="C54" i="2"/>
  <c r="D66" i="2"/>
  <c r="E66" i="2"/>
  <c r="F66" i="2"/>
  <c r="D60" i="2"/>
  <c r="E60" i="2"/>
  <c r="F60" i="2"/>
  <c r="G66" i="2"/>
  <c r="D54" i="2"/>
  <c r="E54" i="2"/>
  <c r="F54" i="2"/>
  <c r="G54" i="2"/>
  <c r="B54" i="1"/>
  <c r="C54" i="1"/>
  <c r="D54" i="1"/>
  <c r="E54" i="1"/>
  <c r="F54" i="1"/>
  <c r="G54" i="1"/>
  <c r="H54" i="1"/>
  <c r="I54" i="1"/>
  <c r="K54" i="1"/>
  <c r="C66" i="1"/>
  <c r="D66" i="1"/>
  <c r="E66" i="1"/>
  <c r="F66" i="1"/>
  <c r="G66" i="1"/>
  <c r="H66" i="1"/>
  <c r="I66" i="1"/>
  <c r="K66" i="1"/>
  <c r="B66" i="1"/>
  <c r="C60" i="1"/>
  <c r="D60" i="1"/>
  <c r="E60" i="1"/>
  <c r="F60" i="1"/>
  <c r="G60" i="1"/>
  <c r="H60" i="1"/>
  <c r="J60" i="1"/>
  <c r="K60" i="1"/>
  <c r="B60" i="1"/>
  <c r="K38" i="1"/>
  <c r="B38" i="2"/>
  <c r="C38" i="2"/>
  <c r="C18" i="2"/>
  <c r="C21" i="2" s="1"/>
  <c r="D18" i="2"/>
  <c r="D21" i="2" s="1"/>
  <c r="E18" i="2"/>
  <c r="E21" i="2" s="1"/>
  <c r="F18" i="2"/>
  <c r="F21" i="2" s="1"/>
  <c r="B18" i="2"/>
  <c r="J27" i="1"/>
  <c r="J28" i="1" s="1"/>
  <c r="B21" i="2"/>
  <c r="E28" i="2"/>
  <c r="D28" i="2"/>
  <c r="D34" i="2"/>
  <c r="D33" i="2"/>
  <c r="C34" i="2"/>
  <c r="C33" i="2"/>
  <c r="B34" i="2"/>
  <c r="B33" i="2"/>
  <c r="E38" i="2"/>
  <c r="F38" i="2"/>
  <c r="D38" i="2"/>
  <c r="F28" i="2"/>
  <c r="C38" i="1"/>
  <c r="D38" i="1"/>
  <c r="E38" i="1"/>
  <c r="F38" i="1"/>
  <c r="G38" i="1"/>
  <c r="H38" i="1"/>
  <c r="I38" i="1"/>
  <c r="J38" i="1"/>
  <c r="B38" i="1"/>
  <c r="C28" i="1"/>
  <c r="E28" i="1"/>
  <c r="B28" i="1"/>
  <c r="J21" i="1"/>
  <c r="I21" i="1"/>
  <c r="H21" i="1"/>
  <c r="C21" i="1"/>
  <c r="D21" i="1"/>
  <c r="E21" i="1"/>
  <c r="B21" i="1"/>
  <c r="G21" i="1"/>
  <c r="F21" i="1"/>
  <c r="C10" i="1"/>
  <c r="D10" i="1"/>
  <c r="E10" i="1"/>
  <c r="F10" i="1"/>
  <c r="G10" i="1"/>
  <c r="H10" i="1"/>
  <c r="I10" i="1"/>
  <c r="J10" i="1"/>
  <c r="B10" i="1"/>
  <c r="S28" i="1" l="1"/>
  <c r="S24" i="1"/>
  <c r="S25" i="1" l="1"/>
  <c r="S23" i="1"/>
  <c r="S117" i="1" s="1"/>
  <c r="S118" i="1" s="1"/>
</calcChain>
</file>

<file path=xl/sharedStrings.xml><?xml version="1.0" encoding="utf-8"?>
<sst xmlns="http://schemas.openxmlformats.org/spreadsheetml/2006/main" count="215" uniqueCount="91">
  <si>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</si>
  <si>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</si>
  <si>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</si>
  <si>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</si>
  <si>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</si>
  <si>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</si>
  <si>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</si>
  <si>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</si>
  <si>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</si>
  <si>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</si>
  <si>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Ad revenues</t>
  </si>
  <si>
    <t>Subscription revenues</t>
  </si>
  <si>
    <t>Truecaller for Business revenues</t>
  </si>
  <si>
    <t>Other revenues</t>
  </si>
  <si>
    <t>Net Sales</t>
  </si>
  <si>
    <t>COGS</t>
  </si>
  <si>
    <t>Gross profit</t>
  </si>
  <si>
    <t>Gross margin</t>
  </si>
  <si>
    <t>Staff costs</t>
  </si>
  <si>
    <t>Other ext expenses</t>
  </si>
  <si>
    <t>EBITDA</t>
  </si>
  <si>
    <t>Adjusted EBITDA</t>
  </si>
  <si>
    <t xml:space="preserve">EBIT </t>
  </si>
  <si>
    <t>Adjusted EBIT</t>
  </si>
  <si>
    <t>Total revenue</t>
  </si>
  <si>
    <t>Total opex</t>
  </si>
  <si>
    <t>Non-recurring items in opex</t>
  </si>
  <si>
    <t>Underlying opex</t>
  </si>
  <si>
    <t>Earnings before tax</t>
  </si>
  <si>
    <t>Profit after tax</t>
  </si>
  <si>
    <t>India</t>
  </si>
  <si>
    <t>MEA</t>
  </si>
  <si>
    <t>RoW</t>
  </si>
  <si>
    <t xml:space="preserve">MEA </t>
  </si>
  <si>
    <t>Total</t>
  </si>
  <si>
    <t>Geographic split of net sales:</t>
  </si>
  <si>
    <t>Cash Flow:</t>
  </si>
  <si>
    <t>Net cash from operating activities before changes in working capital and paid income tax</t>
  </si>
  <si>
    <t>Paid tax</t>
  </si>
  <si>
    <t>Net cash from changes in working capital</t>
  </si>
  <si>
    <t>Net cash from operating activities</t>
  </si>
  <si>
    <t>Adjusted EBITDA margin, %</t>
  </si>
  <si>
    <t>Adjusted EBIT margin, %</t>
  </si>
  <si>
    <t>EPS, SEK</t>
  </si>
  <si>
    <t>EPS, SEK, after dilution</t>
  </si>
  <si>
    <t>MAU/DAU ratio, %</t>
  </si>
  <si>
    <t>CPM split in regions: SEK</t>
  </si>
  <si>
    <t>FINANCIAL DEVELOPMENT TRUECALLER</t>
  </si>
  <si>
    <t>SEKm</t>
  </si>
  <si>
    <t>Q3 2023</t>
  </si>
  <si>
    <t>Q4 2023</t>
  </si>
  <si>
    <t>Q1 2024</t>
  </si>
  <si>
    <t>Q2 2024</t>
  </si>
  <si>
    <t>Q3 2024</t>
  </si>
  <si>
    <t>Q4 2024</t>
  </si>
  <si>
    <t>Q1 2025</t>
  </si>
  <si>
    <t>Truecaller for Business</t>
  </si>
  <si>
    <t>Revenue Churn Verified Business (%)</t>
  </si>
  <si>
    <t>DAU average, non-iOS millions</t>
  </si>
  <si>
    <t>Average MAU (non-iOS) split in regions:</t>
  </si>
  <si>
    <t>Average DAU (non-iOS) split in regions:</t>
  </si>
  <si>
    <t xml:space="preserve">   where of incentive costs (LTIP 2021-2024)</t>
  </si>
  <si>
    <t>MAU/DAU ratio, non-iOS, %</t>
  </si>
  <si>
    <t>Average number of subscribers, millions</t>
  </si>
  <si>
    <t>iOS share of premium revenues, %</t>
  </si>
  <si>
    <t>MAU average excl, iOS millions</t>
  </si>
  <si>
    <t>DAU average excl, IOS millions</t>
  </si>
  <si>
    <t>DAU average (incl, iOS) millions</t>
  </si>
  <si>
    <t>Average conversion rate (% of total MAU)</t>
  </si>
  <si>
    <t>Average revenue Churn Verified Business (%)</t>
  </si>
  <si>
    <t>Ad revenue per DAU (non-iOS)</t>
  </si>
  <si>
    <t>ARPU (monthly for premium subscriptions), SEK</t>
  </si>
  <si>
    <t>ARR Verified Business, SEKm</t>
  </si>
  <si>
    <t>Delivered Business Messages (bn)</t>
  </si>
  <si>
    <t xml:space="preserve">ARPU ( monthly revenue per premium subscriptions), SEK </t>
  </si>
  <si>
    <t>Q2 2025</t>
  </si>
  <si>
    <t>EBITDA excl incentive costs</t>
  </si>
  <si>
    <t>EBITDA margin excl incentive costs</t>
  </si>
  <si>
    <t>neg</t>
  </si>
  <si>
    <t>Q3 2025</t>
  </si>
  <si>
    <t>Average MAU (incl. iOS) split in regions:(not used)</t>
  </si>
  <si>
    <t>Average DAU (incl. iOS) split in regions: (not used)</t>
  </si>
  <si>
    <t>Average MAU incl, iOS split in regions:</t>
  </si>
  <si>
    <t xml:space="preserve">MAU average incl, iOS, millions </t>
  </si>
  <si>
    <t xml:space="preserve">DAU average incl, IOS millions </t>
  </si>
  <si>
    <t xml:space="preserve">Average DAU incl, iOS split in regions: </t>
  </si>
  <si>
    <t xml:space="preserve">MAU average (incl iOS), millions </t>
  </si>
  <si>
    <t xml:space="preserve">MAU average non-iOS, millions </t>
  </si>
  <si>
    <t>Q4 2025</t>
  </si>
  <si>
    <t>Q1 2026</t>
  </si>
  <si>
    <t xml:space="preserve">   where of incentive costs (LTIP 2021-2025)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</si>
</sst>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_-* #,##0.0_-;\-* #,##0.0_-;_-* &quot;-&quot;??_-;_-@_-"/>
    <numFmt numFmtId="168" formatCode="#,##0.0"/>
    <numFmt numFmtId="169" formatCode="0_ ;\-0\ "/>
    <numFmt numFmtId="170" formatCode="0.0_ ;\-0.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9" fontId="4" fillId="0" borderId="0" xfId="2" applyFont="1" applyFill="1"/>
    <xf numFmtId="9" fontId="3" fillId="0" borderId="0" xfId="2" applyFont="1" applyFill="1"/>
    <xf numFmtId="164" fontId="3" fillId="0" borderId="0" xfId="1" applyNumberFormat="1" applyFont="1" applyFill="1"/>
    <xf numFmtId="9" fontId="5" fillId="0" borderId="0" xfId="2" applyFont="1" applyFill="1"/>
    <xf numFmtId="164" fontId="3" fillId="0" borderId="0" xfId="1" applyNumberFormat="1" applyFont="1" applyFill="1" applyAlignment="1">
      <alignment horizontal="right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right"/>
    </xf>
    <xf numFmtId="167" fontId="2" fillId="0" borderId="0" xfId="1" applyNumberFormat="1" applyFont="1" applyFill="1"/>
    <xf numFmtId="165" fontId="3" fillId="0" borderId="0" xfId="0" applyNumberFormat="1" applyFont="1"/>
    <xf numFmtId="166" fontId="3" fillId="0" borderId="0" xfId="0" applyNumberFormat="1" applyFont="1"/>
    <xf numFmtId="166" fontId="3" fillId="0" borderId="0" xfId="2" applyNumberFormat="1" applyFont="1" applyFill="1"/>
    <xf numFmtId="165" fontId="6" fillId="0" borderId="0" xfId="1" applyNumberFormat="1" applyFont="1" applyFill="1"/>
    <xf numFmtId="165" fontId="6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6" fontId="2" fillId="0" borderId="0" xfId="2" applyNumberFormat="1" applyFont="1" applyFill="1"/>
    <xf numFmtId="165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1" fontId="5" fillId="0" borderId="0" xfId="0" applyNumberFormat="1" applyFont="1" applyAlignment="1">
      <alignment horizontal="right"/>
    </xf>
    <xf numFmtId="3" fontId="5" fillId="0" borderId="0" xfId="0" applyNumberFormat="1" applyFont="1"/>
    <xf numFmtId="0" fontId="0" fillId="0" borderId="0" xfId="0" applyAlignment="1">
      <alignment horizontal="right"/>
    </xf>
    <xf numFmtId="165" fontId="6" fillId="0" borderId="0" xfId="1" applyNumberFormat="1" applyFont="1" applyFill="1" applyAlignment="1">
      <alignment horizontal="right"/>
    </xf>
    <xf numFmtId="0" fontId="4" fillId="0" borderId="0" xfId="0" applyFont="1"/>
    <xf numFmtId="165" fontId="3" fillId="0" borderId="0" xfId="0" quotePrefix="1" applyNumberFormat="1" applyFont="1"/>
    <xf numFmtId="167" fontId="5" fillId="0" borderId="0" xfId="0" applyNumberFormat="1" applyFont="1"/>
    <xf numFmtId="9" fontId="3" fillId="0" borderId="0" xfId="2" applyFont="1"/>
    <xf numFmtId="168" fontId="3" fillId="0" borderId="0" xfId="0" applyNumberFormat="1" applyFont="1"/>
    <xf numFmtId="168" fontId="2" fillId="0" borderId="0" xfId="0" applyNumberFormat="1" applyFont="1"/>
    <xf numFmtId="43" fontId="0" fillId="0" borderId="0" xfId="1" applyFont="1"/>
    <xf numFmtId="4" fontId="3" fillId="0" borderId="0" xfId="0" applyNumberFormat="1" applyFont="1"/>
    <xf numFmtId="4" fontId="2" fillId="0" borderId="0" xfId="0" applyNumberFormat="1" applyFont="1"/>
    <xf numFmtId="166" fontId="3" fillId="0" borderId="0" xfId="2" applyNumberFormat="1" applyFont="1"/>
    <xf numFmtId="167" fontId="3" fillId="0" borderId="0" xfId="0" applyNumberFormat="1" applyFont="1"/>
    <xf numFmtId="167" fontId="2" fillId="0" borderId="0" xfId="0" applyNumberFormat="1" applyFont="1"/>
    <xf numFmtId="164" fontId="2" fillId="0" borderId="0" xfId="1" applyNumberFormat="1" applyFont="1" applyFill="1"/>
    <xf numFmtId="169" fontId="3" fillId="0" borderId="0" xfId="1" applyNumberFormat="1" applyFont="1" applyFill="1"/>
    <xf numFmtId="169" fontId="5" fillId="0" borderId="0" xfId="0" applyNumberFormat="1" applyFont="1"/>
    <xf numFmtId="168" fontId="2" fillId="0" borderId="0" xfId="0" applyNumberFormat="1" applyFont="1" applyAlignment="1">
      <alignment horizontal="right"/>
    </xf>
    <xf numFmtId="43" fontId="3" fillId="0" borderId="0" xfId="1" applyFont="1" applyFill="1" applyAlignment="1">
      <alignment horizontal="right"/>
    </xf>
    <xf numFmtId="43" fontId="5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68" fontId="2" fillId="2" borderId="0" xfId="0" applyNumberFormat="1" applyFont="1" applyFill="1" applyAlignment="1">
      <alignment horizontal="right"/>
    </xf>
    <xf numFmtId="168" fontId="3" fillId="2" borderId="0" xfId="0" applyNumberFormat="1" applyFont="1" applyFill="1"/>
    <xf numFmtId="168" fontId="2" fillId="2" borderId="0" xfId="0" applyNumberFormat="1" applyFont="1" applyFill="1"/>
    <xf numFmtId="166" fontId="3" fillId="2" borderId="0" xfId="2" applyNumberFormat="1" applyFont="1" applyFill="1"/>
    <xf numFmtId="165" fontId="6" fillId="2" borderId="0" xfId="1" applyNumberFormat="1" applyFont="1" applyFill="1" applyAlignment="1">
      <alignment horizontal="right"/>
    </xf>
    <xf numFmtId="165" fontId="3" fillId="2" borderId="0" xfId="0" applyNumberFormat="1" applyFont="1" applyFill="1"/>
    <xf numFmtId="166" fontId="2" fillId="2" borderId="0" xfId="2" applyNumberFormat="1" applyFont="1" applyFill="1"/>
    <xf numFmtId="4" fontId="3" fillId="2" borderId="0" xfId="0" applyNumberFormat="1" applyFont="1" applyFill="1"/>
    <xf numFmtId="9" fontId="3" fillId="2" borderId="0" xfId="2" applyFont="1" applyFill="1"/>
    <xf numFmtId="10" fontId="3" fillId="2" borderId="0" xfId="2" applyNumberFormat="1" applyFont="1" applyFill="1"/>
    <xf numFmtId="168" fontId="8" fillId="2" borderId="0" xfId="0" applyNumberFormat="1" applyFont="1" applyFill="1"/>
    <xf numFmtId="0" fontId="3" fillId="2" borderId="0" xfId="0" applyFont="1" applyFill="1"/>
    <xf numFmtId="4" fontId="2" fillId="2" borderId="0" xfId="0" applyNumberFormat="1" applyFont="1" applyFill="1"/>
    <xf numFmtId="9" fontId="2" fillId="2" borderId="0" xfId="2" applyFont="1" applyFill="1"/>
    <xf numFmtId="10" fontId="2" fillId="2" borderId="0" xfId="2" applyNumberFormat="1" applyFont="1" applyFill="1"/>
    <xf numFmtId="43" fontId="3" fillId="0" borderId="0" xfId="1" applyFont="1" applyFill="1"/>
    <xf numFmtId="10" fontId="3" fillId="0" borderId="0" xfId="2" applyNumberFormat="1" applyFont="1" applyFill="1"/>
    <xf numFmtId="168" fontId="8" fillId="0" borderId="0" xfId="0" applyNumberFormat="1" applyFont="1"/>
    <xf numFmtId="10" fontId="2" fillId="0" borderId="0" xfId="2" applyNumberFormat="1" applyFont="1" applyFill="1"/>
    <xf numFmtId="9" fontId="2" fillId="0" borderId="0" xfId="2" applyFont="1" applyFill="1"/>
    <xf numFmtId="9" fontId="2" fillId="0" borderId="0" xfId="2" applyFont="1" applyFill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170" fontId="3" fillId="0" borderId="0" xfId="1" applyNumberFormat="1" applyFont="1" applyFill="1"/>
    <xf numFmtId="170" fontId="5" fillId="0" borderId="0" xfId="0" applyNumberFormat="1" applyFont="1"/>
    <xf numFmtId="170" fontId="0" fillId="0" borderId="0" xfId="0" applyNumberFormat="1"/>
    <xf numFmtId="10" fontId="3" fillId="0" borderId="0" xfId="2" applyNumberFormat="1" applyFont="1" applyFill="1" applyAlignment="1">
      <alignment horizontal="right"/>
    </xf>
    <xf numFmtId="10" fontId="5" fillId="0" borderId="0" xfId="2" applyNumberFormat="1" applyFont="1" applyAlignment="1">
      <alignment horizontal="right"/>
    </xf>
    <xf numFmtId="9" fontId="2" fillId="0" borderId="0" xfId="2" applyFont="1"/>
    <xf numFmtId="166" fontId="3" fillId="0" borderId="0" xfId="2" applyNumberFormat="1" applyFont="1" applyFill="1" applyAlignment="1">
      <alignment horizontal="right"/>
    </xf>
    <xf numFmtId="168" fontId="4" fillId="2" borderId="0" xfId="0" applyNumberFormat="1" applyFont="1" applyFill="1"/>
    <xf numFmtId="166" fontId="5" fillId="2" borderId="0" xfId="2" applyNumberFormat="1" applyFont="1" applyFill="1"/>
    <xf numFmtId="43" fontId="3" fillId="0" borderId="0" xfId="1" applyFont="1"/>
    <xf numFmtId="168" fontId="5" fillId="2" borderId="0" xfId="0" applyNumberFormat="1" applyFont="1" applyFill="1"/>
    <xf numFmtId="43" fontId="3" fillId="2" borderId="0" xfId="1" applyFont="1" applyFill="1"/>
    <xf numFmtId="168" fontId="3" fillId="3" borderId="0" xfId="0" applyNumberFormat="1" applyFont="1" applyFill="1"/>
    <xf numFmtId="43" fontId="3" fillId="3" borderId="0" xfId="1" applyFont="1" applyFill="1"/>
    <xf numFmtId="166" fontId="3" fillId="3" borderId="0" xfId="2" applyNumberFormat="1" applyFont="1" applyFill="1"/>
    <xf numFmtId="10" fontId="3" fillId="3" borderId="0" xfId="2" applyNumberFormat="1" applyFont="1" applyFill="1"/>
    <xf numFmtId="168" fontId="4" fillId="0" borderId="0" xfId="0" applyNumberFormat="1" applyFont="1"/>
    <xf numFmtId="168" fontId="5" fillId="0" borderId="0" xfId="0" applyNumberFormat="1" applyFont="1"/>
    <xf numFmtId="166" fontId="5" fillId="0" borderId="0" xfId="2" applyNumberFormat="1" applyFont="1" applyFill="1"/>
    <xf numFmtId="168" fontId="0" fillId="0" borderId="0" xfId="0" applyNumberFormat="1"/>
    <xf numFmtId="43" fontId="0" fillId="0" borderId="0" xfId="1" applyFont="1" applyFill="1"/>
    <xf numFmtId="3" fontId="2" fillId="0" borderId="0" xfId="0" applyNumberFormat="1" applyFont="1"/>
    <xf numFmtId="3" fontId="3" fillId="0" borderId="0" xfId="0" applyNumberFormat="1" applyFont="1"/>
    <xf numFmtId="4" fontId="4" fillId="0" borderId="0" xfId="0" applyNumberFormat="1" applyFont="1"/>
    <xf numFmtId="10" fontId="3" fillId="0" borderId="0" xfId="2" applyNumberFormat="1" applyFont="1"/>
    <xf numFmtId="167" fontId="2" fillId="0" borderId="0" xfId="1" applyNumberFormat="1" applyFont="1" applyFill="1" applyAlignment="1">
      <alignment horizontal="right"/>
    </xf>
    <xf numFmtId="166" fontId="2" fillId="0" borderId="0" xfId="2" applyNumberFormat="1" applyFont="1" applyFill="1" applyAlignment="1">
      <alignment horizontal="right"/>
    </xf>
    <xf numFmtId="10" fontId="3" fillId="0" borderId="0" xfId="0" applyNumberFormat="1" applyFont="1"/>
    <xf numFmtId="2" fontId="4" fillId="0" borderId="0" xfId="0" applyNumberFormat="1" applyFont="1"/>
    <xf numFmtId="10" fontId="3" fillId="2" borderId="0" xfId="0" applyNumberFormat="1" applyFont="1" applyFill="1"/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5B59-C9AB-433B-A5FA-A1F232EF1704}">
  <dimension ref="A1:AP122"/>
  <sheetViews>
    <sheetView tabSelected="1" zoomScaleNormal="100" workbookViewId="0">
      <pane xSplit="5" ySplit="13" topLeftCell="N107" activePane="bottomRight" state="frozen"/>
      <selection pane="topRight" activeCell="F1" sqref="F1"/>
      <selection pane="bottomLeft" activeCell="A14" sqref="A14"/>
      <selection pane="bottomRight" activeCell="V115" sqref="V115"/>
    </sheetView>
  </sheetViews>
  <sheetFormatPr defaultColWidth="9" defaultRowHeight="15" customHeight="1" x14ac:dyDescent="0.25"/>
  <cols>
    <col min="1" max="1" width="52.26953125" style="2" bestFit="1" customWidth="1"/>
    <col min="2" max="2" width="11.1796875" style="2" hidden="1" customWidth="1"/>
    <col min="3" max="5" width="0" style="2" hidden="1" customWidth="1"/>
    <col min="6" max="16" width="9" style="2"/>
    <col min="17" max="20" width="9" style="35"/>
    <col min="21" max="21" width="9" style="5"/>
    <col min="22" max="22" width="9" style="59"/>
    <col min="23" max="16384" width="9" style="2"/>
  </cols>
  <sheetData>
    <row r="1" spans="1:42" ht="15" customHeight="1" x14ac:dyDescent="0.35">
      <c r="A1" s="9" t="s">
        <v>47</v>
      </c>
      <c r="Q1" s="2"/>
      <c r="R1" s="2"/>
      <c r="S1" s="2"/>
      <c r="T1" s="2"/>
      <c r="U1" s="67"/>
      <c r="V1" s="60"/>
    </row>
    <row r="2" spans="1:42" ht="15" customHeight="1" x14ac:dyDescent="0.25">
      <c r="A2" s="1" t="s">
        <v>48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49</v>
      </c>
      <c r="M2" s="11" t="s">
        <v>50</v>
      </c>
      <c r="N2" s="11" t="s">
        <v>51</v>
      </c>
      <c r="O2" s="11" t="s">
        <v>52</v>
      </c>
      <c r="P2" s="11" t="s">
        <v>53</v>
      </c>
      <c r="Q2" s="46" t="s">
        <v>54</v>
      </c>
      <c r="R2" s="46" t="s">
        <v>55</v>
      </c>
      <c r="S2" s="46" t="s">
        <v>75</v>
      </c>
      <c r="T2" s="46" t="s">
        <v>79</v>
      </c>
      <c r="U2" s="46" t="s">
        <v>88</v>
      </c>
      <c r="V2" s="51" t="s">
        <v>89</v>
      </c>
    </row>
    <row r="3" spans="1:42" ht="15" customHeight="1" x14ac:dyDescent="0.25">
      <c r="A3" s="2" t="s">
        <v>10</v>
      </c>
      <c r="B3" s="15">
        <v>145.5</v>
      </c>
      <c r="C3" s="15">
        <v>198.8</v>
      </c>
      <c r="D3" s="15">
        <v>265.7</v>
      </c>
      <c r="E3" s="15">
        <v>338.9</v>
      </c>
      <c r="F3" s="15">
        <v>339</v>
      </c>
      <c r="G3" s="15">
        <v>414.2</v>
      </c>
      <c r="H3" s="15">
        <v>373.1</v>
      </c>
      <c r="I3" s="15">
        <v>362.3</v>
      </c>
      <c r="J3" s="15">
        <v>303.89999999999998</v>
      </c>
      <c r="K3" s="15">
        <v>425.2</v>
      </c>
      <c r="L3" s="15">
        <v>298.89999999999998</v>
      </c>
      <c r="M3" s="15">
        <v>318.10000000000002</v>
      </c>
      <c r="N3" s="15">
        <v>317.7</v>
      </c>
      <c r="O3" s="15">
        <v>332.30953910000005</v>
      </c>
      <c r="P3" s="2">
        <v>322.60000000000002</v>
      </c>
      <c r="Q3" s="35">
        <v>371.98</v>
      </c>
      <c r="R3" s="35">
        <v>334.4</v>
      </c>
      <c r="S3" s="35">
        <v>330.55</v>
      </c>
      <c r="T3" s="35">
        <v>290.2</v>
      </c>
      <c r="U3" s="35">
        <v>255.18199999999999</v>
      </c>
      <c r="V3" s="52">
        <v>188</v>
      </c>
      <c r="W3" s="35"/>
      <c r="X3" s="86"/>
    </row>
    <row r="4" spans="1:42" ht="15" customHeight="1" x14ac:dyDescent="0.25">
      <c r="A4" s="2" t="s">
        <v>11</v>
      </c>
      <c r="B4" s="15">
        <v>34</v>
      </c>
      <c r="C4" s="15">
        <v>34.5</v>
      </c>
      <c r="D4" s="15">
        <v>35</v>
      </c>
      <c r="E4" s="15">
        <v>35.6</v>
      </c>
      <c r="F4" s="15">
        <v>38.9</v>
      </c>
      <c r="G4" s="15">
        <v>41</v>
      </c>
      <c r="H4" s="15">
        <v>45.1</v>
      </c>
      <c r="I4" s="15">
        <v>45.1</v>
      </c>
      <c r="J4" s="15">
        <v>46.5</v>
      </c>
      <c r="K4" s="15">
        <v>50.1</v>
      </c>
      <c r="L4" s="15">
        <v>53.9</v>
      </c>
      <c r="M4" s="15">
        <v>55.7</v>
      </c>
      <c r="N4" s="15">
        <v>58.4</v>
      </c>
      <c r="O4" s="15">
        <v>64.378880899999999</v>
      </c>
      <c r="P4" s="2">
        <v>67.3</v>
      </c>
      <c r="Q4" s="35">
        <v>77.694999999999993</v>
      </c>
      <c r="R4" s="35">
        <v>82</v>
      </c>
      <c r="S4" s="35">
        <v>87.1</v>
      </c>
      <c r="T4" s="35">
        <v>96.4</v>
      </c>
      <c r="U4" s="35">
        <v>106.014</v>
      </c>
      <c r="V4" s="52">
        <v>112.3</v>
      </c>
      <c r="W4" s="35"/>
      <c r="X4" s="34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 ht="15" customHeight="1" x14ac:dyDescent="0.25">
      <c r="A5" s="2" t="s">
        <v>12</v>
      </c>
      <c r="B5" s="15">
        <v>2.6</v>
      </c>
      <c r="C5" s="15">
        <v>4.9000000000000004</v>
      </c>
      <c r="D5" s="15">
        <v>10</v>
      </c>
      <c r="E5" s="15">
        <v>15.3</v>
      </c>
      <c r="F5" s="15">
        <v>18.399999999999999</v>
      </c>
      <c r="G5" s="15">
        <v>23.5</v>
      </c>
      <c r="H5" s="15">
        <v>28.6</v>
      </c>
      <c r="I5" s="15">
        <v>35</v>
      </c>
      <c r="J5" s="15">
        <v>34.4</v>
      </c>
      <c r="K5" s="15">
        <v>41.8</v>
      </c>
      <c r="L5" s="15">
        <v>44.4</v>
      </c>
      <c r="M5" s="15">
        <v>49.6</v>
      </c>
      <c r="N5" s="15">
        <v>49.5</v>
      </c>
      <c r="O5" s="15">
        <v>57.7</v>
      </c>
      <c r="P5" s="2">
        <v>65.8</v>
      </c>
      <c r="Q5" s="35">
        <v>71.858999999999995</v>
      </c>
      <c r="R5" s="35">
        <v>79.2</v>
      </c>
      <c r="S5" s="35">
        <v>77.599999999999994</v>
      </c>
      <c r="T5" s="35">
        <v>79.900000000000006</v>
      </c>
      <c r="U5" s="35">
        <v>87.706000000000003</v>
      </c>
      <c r="V5" s="52">
        <v>59.4</v>
      </c>
      <c r="W5" s="34"/>
      <c r="X5" s="34"/>
      <c r="Y5" s="66"/>
      <c r="Z5" s="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spans="1:42" ht="15" customHeight="1" x14ac:dyDescent="0.25">
      <c r="A6" s="2" t="s">
        <v>13</v>
      </c>
      <c r="B6" s="15">
        <v>2</v>
      </c>
      <c r="C6" s="15">
        <v>1.8</v>
      </c>
      <c r="D6" s="15">
        <v>1.9</v>
      </c>
      <c r="E6" s="15">
        <v>2.5</v>
      </c>
      <c r="F6" s="15">
        <v>2</v>
      </c>
      <c r="G6" s="15">
        <v>1.2</v>
      </c>
      <c r="H6" s="15">
        <v>3.3</v>
      </c>
      <c r="I6" s="15">
        <v>1.8</v>
      </c>
      <c r="J6" s="15">
        <v>2.2999999999999998</v>
      </c>
      <c r="K6" s="15">
        <v>1.4</v>
      </c>
      <c r="L6" s="15">
        <v>1.4</v>
      </c>
      <c r="M6" s="15">
        <v>1.3</v>
      </c>
      <c r="N6" s="15">
        <v>1.6</v>
      </c>
      <c r="O6" s="15">
        <v>1.5660914999999846</v>
      </c>
      <c r="P6" s="2">
        <v>1.5</v>
      </c>
      <c r="Q6" s="35">
        <v>1.242</v>
      </c>
      <c r="R6" s="35">
        <v>1.3</v>
      </c>
      <c r="S6" s="35">
        <v>1.1000000000000001</v>
      </c>
      <c r="T6" s="35">
        <v>1.4</v>
      </c>
      <c r="U6" s="35">
        <v>2.0139999999999998</v>
      </c>
      <c r="V6" s="52">
        <v>1.9</v>
      </c>
      <c r="W6" s="35"/>
      <c r="X6" s="34"/>
      <c r="Y6" s="35"/>
      <c r="Z6" s="15"/>
    </row>
    <row r="7" spans="1:42" ht="15" customHeight="1" x14ac:dyDescent="0.25">
      <c r="A7" s="1" t="s">
        <v>14</v>
      </c>
      <c r="B7" s="20">
        <v>184</v>
      </c>
      <c r="C7" s="20">
        <v>240.04</v>
      </c>
      <c r="D7" s="20">
        <v>312.60000000000002</v>
      </c>
      <c r="E7" s="20">
        <v>392.23</v>
      </c>
      <c r="F7" s="20">
        <v>398.3</v>
      </c>
      <c r="G7" s="20">
        <v>480.4</v>
      </c>
      <c r="H7" s="20">
        <v>450.13</v>
      </c>
      <c r="I7" s="20">
        <v>444.1</v>
      </c>
      <c r="J7" s="20">
        <v>387.1</v>
      </c>
      <c r="K7" s="20">
        <v>518.4</v>
      </c>
      <c r="L7" s="20">
        <v>398.67</v>
      </c>
      <c r="M7" s="20">
        <v>424.7</v>
      </c>
      <c r="N7" s="20">
        <v>427.2</v>
      </c>
      <c r="O7" s="20">
        <v>455.94768500000004</v>
      </c>
      <c r="P7" s="1">
        <v>457.3</v>
      </c>
      <c r="Q7" s="36">
        <v>522.79999999999995</v>
      </c>
      <c r="R7" s="36">
        <v>496.9</v>
      </c>
      <c r="S7" s="36">
        <v>496.43799999999999</v>
      </c>
      <c r="T7" s="36">
        <v>467.9</v>
      </c>
      <c r="U7" s="36">
        <v>450.93799999999999</v>
      </c>
      <c r="V7" s="53">
        <f>SUM(V3:V6)</f>
        <v>361.59999999999997</v>
      </c>
      <c r="W7" s="35"/>
      <c r="X7" s="35"/>
    </row>
    <row r="8" spans="1:42" ht="15" customHeight="1" x14ac:dyDescent="0.25">
      <c r="A8" s="1" t="s">
        <v>24</v>
      </c>
      <c r="B8" s="20">
        <v>184.4</v>
      </c>
      <c r="C8" s="20">
        <v>240.4</v>
      </c>
      <c r="D8" s="20">
        <v>312.8</v>
      </c>
      <c r="E8" s="20">
        <v>395.1</v>
      </c>
      <c r="F8" s="20">
        <v>400.6</v>
      </c>
      <c r="G8" s="20">
        <v>482.5</v>
      </c>
      <c r="H8" s="20">
        <v>451</v>
      </c>
      <c r="I8" s="20">
        <v>451.6</v>
      </c>
      <c r="J8" s="20">
        <v>388.1</v>
      </c>
      <c r="K8" s="20">
        <v>519.1</v>
      </c>
      <c r="L8" s="20">
        <v>398.7</v>
      </c>
      <c r="M8" s="20">
        <v>434.5</v>
      </c>
      <c r="N8" s="20">
        <v>431</v>
      </c>
      <c r="O8" s="20">
        <v>457.93606110000013</v>
      </c>
      <c r="P8" s="20">
        <v>458.9</v>
      </c>
      <c r="Q8" s="36">
        <v>528.5</v>
      </c>
      <c r="R8" s="36">
        <v>506.5</v>
      </c>
      <c r="S8" s="36">
        <v>506.2</v>
      </c>
      <c r="T8" s="36">
        <v>476.7</v>
      </c>
      <c r="U8" s="36">
        <v>462.4</v>
      </c>
      <c r="V8" s="53">
        <v>373.7</v>
      </c>
      <c r="W8" s="82"/>
      <c r="X8" s="35"/>
      <c r="Y8" s="35"/>
    </row>
    <row r="9" spans="1:42" ht="15" customHeight="1" x14ac:dyDescent="0.25">
      <c r="O9" s="5"/>
      <c r="P9" s="35"/>
      <c r="Q9" s="5"/>
      <c r="R9" s="5"/>
      <c r="S9" s="5"/>
      <c r="U9" s="35"/>
      <c r="V9" s="52"/>
      <c r="X9" s="35"/>
    </row>
    <row r="10" spans="1:42" ht="15" customHeight="1" x14ac:dyDescent="0.25">
      <c r="A10" s="2" t="s">
        <v>15</v>
      </c>
      <c r="B10" s="15">
        <f>+B12-B7</f>
        <v>-52.300000000000011</v>
      </c>
      <c r="C10" s="15">
        <f t="shared" ref="C10:N10" si="0">+C12-C7</f>
        <v>-60.379999999999995</v>
      </c>
      <c r="D10" s="15">
        <f t="shared" si="0"/>
        <v>-73.600000000000023</v>
      </c>
      <c r="E10" s="15">
        <f t="shared" si="0"/>
        <v>-86.57</v>
      </c>
      <c r="F10" s="15">
        <f t="shared" si="0"/>
        <v>-87.050000000000011</v>
      </c>
      <c r="G10" s="15">
        <f t="shared" si="0"/>
        <v>-106.19999999999999</v>
      </c>
      <c r="H10" s="15">
        <f t="shared" si="0"/>
        <v>-113.37</v>
      </c>
      <c r="I10" s="15">
        <f t="shared" si="0"/>
        <v>-111.10000000000002</v>
      </c>
      <c r="J10" s="15">
        <f t="shared" si="0"/>
        <v>-96.100000000000023</v>
      </c>
      <c r="K10" s="15">
        <f t="shared" si="0"/>
        <v>-123.09999999999997</v>
      </c>
      <c r="L10" s="15">
        <f t="shared" si="0"/>
        <v>-100.25</v>
      </c>
      <c r="M10" s="15">
        <f t="shared" si="0"/>
        <v>-101.69999999999999</v>
      </c>
      <c r="N10" s="15">
        <f t="shared" si="0"/>
        <v>-104.39999999999998</v>
      </c>
      <c r="O10" s="15">
        <v>-112.255286</v>
      </c>
      <c r="P10" s="2">
        <v>-105.4</v>
      </c>
      <c r="Q10" s="35">
        <v>-119.7</v>
      </c>
      <c r="R10" s="35">
        <v>-112.6</v>
      </c>
      <c r="S10" s="35">
        <v>-113.15600000000001</v>
      </c>
      <c r="T10" s="35">
        <v>-113.6</v>
      </c>
      <c r="U10" s="35">
        <v>-129.73599999999999</v>
      </c>
      <c r="V10" s="52">
        <v>-105.3</v>
      </c>
      <c r="W10" s="35"/>
      <c r="X10" s="35"/>
    </row>
    <row r="11" spans="1:42" ht="15" customHeight="1" x14ac:dyDescent="0.25">
      <c r="U11" s="66"/>
      <c r="V11" s="88"/>
    </row>
    <row r="12" spans="1:42" ht="15" customHeight="1" x14ac:dyDescent="0.25">
      <c r="A12" s="1" t="s">
        <v>16</v>
      </c>
      <c r="B12" s="15">
        <v>131.69999999999999</v>
      </c>
      <c r="C12" s="15">
        <v>179.66</v>
      </c>
      <c r="D12" s="15">
        <v>239</v>
      </c>
      <c r="E12" s="15">
        <v>305.66000000000003</v>
      </c>
      <c r="F12" s="20">
        <v>311.25</v>
      </c>
      <c r="G12" s="20">
        <v>374.2</v>
      </c>
      <c r="H12" s="20">
        <v>336.76</v>
      </c>
      <c r="I12" s="20">
        <v>333</v>
      </c>
      <c r="J12" s="20">
        <v>291</v>
      </c>
      <c r="K12" s="20">
        <v>395.3</v>
      </c>
      <c r="L12" s="20">
        <v>298.42</v>
      </c>
      <c r="M12" s="20">
        <v>323</v>
      </c>
      <c r="N12" s="20">
        <v>322.8</v>
      </c>
      <c r="O12" s="20">
        <v>343.69239900000002</v>
      </c>
      <c r="P12" s="1">
        <v>351.9</v>
      </c>
      <c r="Q12" s="36">
        <v>403</v>
      </c>
      <c r="R12" s="36">
        <v>384.3</v>
      </c>
      <c r="S12" s="36">
        <f>+S7+S10</f>
        <v>383.28199999999998</v>
      </c>
      <c r="T12" s="36">
        <v>354.29999999999995</v>
      </c>
      <c r="U12" s="36">
        <v>321.202</v>
      </c>
      <c r="V12" s="53">
        <v>256.3</v>
      </c>
      <c r="W12" s="34"/>
      <c r="X12" s="35"/>
    </row>
    <row r="13" spans="1:42" ht="15" customHeight="1" x14ac:dyDescent="0.25">
      <c r="A13" s="1" t="s">
        <v>17</v>
      </c>
      <c r="B13" s="17">
        <f>+B12/B7</f>
        <v>0.71576086956521734</v>
      </c>
      <c r="C13" s="17">
        <f t="shared" ref="C13:M13" si="1">+C12/C7</f>
        <v>0.74845859023496086</v>
      </c>
      <c r="D13" s="17">
        <f t="shared" si="1"/>
        <v>0.76455534229046695</v>
      </c>
      <c r="E13" s="17">
        <f t="shared" si="1"/>
        <v>0.77928766285087836</v>
      </c>
      <c r="F13" s="22">
        <f t="shared" si="1"/>
        <v>0.78144614612101426</v>
      </c>
      <c r="G13" s="22">
        <f t="shared" si="1"/>
        <v>0.77893422148209823</v>
      </c>
      <c r="H13" s="22">
        <f t="shared" si="1"/>
        <v>0.7481394263879324</v>
      </c>
      <c r="I13" s="22">
        <f t="shared" si="1"/>
        <v>0.74983111911731593</v>
      </c>
      <c r="J13" s="22">
        <f t="shared" si="1"/>
        <v>0.75174373546887108</v>
      </c>
      <c r="K13" s="22">
        <f t="shared" si="1"/>
        <v>0.76253858024691368</v>
      </c>
      <c r="L13" s="22">
        <f t="shared" si="1"/>
        <v>0.74853889181528588</v>
      </c>
      <c r="M13" s="22">
        <f t="shared" si="1"/>
        <v>0.76053684954085243</v>
      </c>
      <c r="N13" s="22">
        <f>+N12/N7</f>
        <v>0.7556179775280899</v>
      </c>
      <c r="O13" s="22">
        <v>0.75379788143896376</v>
      </c>
      <c r="P13" s="22">
        <v>0.77</v>
      </c>
      <c r="Q13" s="22">
        <v>0.77100000000000002</v>
      </c>
      <c r="R13" s="22">
        <v>0.77300000000000002</v>
      </c>
      <c r="S13" s="22">
        <f>+S12/S7</f>
        <v>0.77206418525576204</v>
      </c>
      <c r="T13" s="22">
        <v>0.75721307971788843</v>
      </c>
      <c r="U13" s="22">
        <f>U12/U7</f>
        <v>0.71229747770203444</v>
      </c>
      <c r="V13" s="57">
        <f>V12/V7</f>
        <v>0.70879424778761069</v>
      </c>
    </row>
    <row r="14" spans="1:42" ht="15" customHeight="1" x14ac:dyDescent="0.25">
      <c r="U14" s="35"/>
      <c r="V14" s="52"/>
    </row>
    <row r="15" spans="1:42" ht="15" customHeight="1" x14ac:dyDescent="0.25">
      <c r="A15" s="2" t="s">
        <v>18</v>
      </c>
      <c r="B15" s="15">
        <v>-50.7</v>
      </c>
      <c r="C15" s="15">
        <v>-52.8</v>
      </c>
      <c r="D15" s="15">
        <v>-110.4</v>
      </c>
      <c r="E15" s="15">
        <v>-52.8</v>
      </c>
      <c r="F15" s="15">
        <f>-58.7</f>
        <v>-58.7</v>
      </c>
      <c r="G15" s="15">
        <f>-78.6</f>
        <v>-78.599999999999994</v>
      </c>
      <c r="H15" s="15">
        <v>-79.599999999999994</v>
      </c>
      <c r="I15" s="15">
        <v>-84.1</v>
      </c>
      <c r="J15" s="15">
        <v>-84.8</v>
      </c>
      <c r="K15" s="15">
        <v>-92.5</v>
      </c>
      <c r="L15" s="15">
        <v>-93.5</v>
      </c>
      <c r="M15" s="15">
        <v>-90.3</v>
      </c>
      <c r="N15" s="15">
        <v>-94.9</v>
      </c>
      <c r="O15" s="15">
        <v>-101.3338565</v>
      </c>
      <c r="P15" s="2">
        <v>-103.5</v>
      </c>
      <c r="Q15" s="35">
        <v>-120.2</v>
      </c>
      <c r="R15" s="35">
        <v>-142.4</v>
      </c>
      <c r="S15" s="35">
        <v>-135.44499999999999</v>
      </c>
      <c r="T15" s="35">
        <v>-111.9</v>
      </c>
      <c r="U15" s="35">
        <v>-150.5</v>
      </c>
      <c r="V15" s="52">
        <v>-133.19999999999999</v>
      </c>
      <c r="W15" s="35"/>
      <c r="X15" s="34"/>
    </row>
    <row r="16" spans="1:42" ht="15" customHeight="1" x14ac:dyDescent="0.25">
      <c r="A16" s="10" t="s">
        <v>90</v>
      </c>
      <c r="B16" s="18">
        <v>0</v>
      </c>
      <c r="C16" s="18">
        <v>0</v>
      </c>
      <c r="D16" s="19">
        <v>-0.7</v>
      </c>
      <c r="E16" s="19">
        <v>-2.2000000000000002</v>
      </c>
      <c r="F16" s="19">
        <v>-3.4</v>
      </c>
      <c r="G16" s="19">
        <v>-6.9</v>
      </c>
      <c r="H16" s="19">
        <v>-9.9</v>
      </c>
      <c r="I16" s="19">
        <v>-9.8000000000000007</v>
      </c>
      <c r="J16" s="19">
        <v>-11</v>
      </c>
      <c r="K16" s="19">
        <v>-11.2</v>
      </c>
      <c r="L16" s="19">
        <v>-15.6</v>
      </c>
      <c r="M16" s="19">
        <v>-1.9</v>
      </c>
      <c r="N16" s="19">
        <v>-11.3</v>
      </c>
      <c r="O16" s="19">
        <v>-12.2</v>
      </c>
      <c r="P16" s="2">
        <v>-19.899999999999999</v>
      </c>
      <c r="Q16" s="35">
        <v>-30.3</v>
      </c>
      <c r="R16" s="35">
        <v>-49.6</v>
      </c>
      <c r="S16" s="35">
        <v>-38.799999999999997</v>
      </c>
      <c r="T16" s="35">
        <v>-23.6</v>
      </c>
      <c r="U16" s="35">
        <v>-56.6</v>
      </c>
      <c r="V16" s="52">
        <v>-38.9</v>
      </c>
      <c r="W16" s="35"/>
      <c r="X16" s="35"/>
    </row>
    <row r="17" spans="1:24" ht="15" customHeight="1" x14ac:dyDescent="0.25">
      <c r="A17" s="2" t="s">
        <v>19</v>
      </c>
      <c r="B17" s="15">
        <v>-37.200000000000003</v>
      </c>
      <c r="C17" s="15">
        <v>-42</v>
      </c>
      <c r="D17" s="15">
        <v>-88.4</v>
      </c>
      <c r="E17" s="15">
        <v>-80.3</v>
      </c>
      <c r="F17" s="15">
        <v>-73.400000000000006</v>
      </c>
      <c r="G17" s="15">
        <v>-79.2</v>
      </c>
      <c r="H17" s="15">
        <v>-76.599999999999994</v>
      </c>
      <c r="I17" s="15">
        <v>-120.5</v>
      </c>
      <c r="J17" s="15">
        <v>-57.1</v>
      </c>
      <c r="K17" s="15">
        <v>-65</v>
      </c>
      <c r="L17" s="15">
        <v>-59.2</v>
      </c>
      <c r="M17" s="15">
        <v>-74</v>
      </c>
      <c r="N17" s="15">
        <v>-80.7</v>
      </c>
      <c r="O17" s="15">
        <v>-79.691362400000003</v>
      </c>
      <c r="P17" s="2">
        <v>-82.6</v>
      </c>
      <c r="Q17" s="35">
        <v>-87.5</v>
      </c>
      <c r="R17" s="35">
        <v>-102.6</v>
      </c>
      <c r="S17" s="35">
        <v>-84.76</v>
      </c>
      <c r="T17" s="35">
        <v>-88.6</v>
      </c>
      <c r="U17" s="35">
        <v>-79.3</v>
      </c>
      <c r="V17" s="52">
        <v>-70.8</v>
      </c>
      <c r="W17" s="35"/>
      <c r="X17" s="35"/>
    </row>
    <row r="18" spans="1:24" ht="15" customHeight="1" x14ac:dyDescent="0.25">
      <c r="A18" s="1" t="s">
        <v>25</v>
      </c>
      <c r="B18" s="20">
        <v>-88</v>
      </c>
      <c r="C18" s="20">
        <v>-94.9</v>
      </c>
      <c r="D18" s="20">
        <v>-198.8</v>
      </c>
      <c r="E18" s="20">
        <v>-133.1</v>
      </c>
      <c r="F18" s="20">
        <v>-132.1</v>
      </c>
      <c r="G18" s="20">
        <v>-157.80000000000001</v>
      </c>
      <c r="H18" s="20">
        <v>-156.19999999999999</v>
      </c>
      <c r="I18" s="20">
        <v>-204.6</v>
      </c>
      <c r="J18" s="20">
        <v>-141.9</v>
      </c>
      <c r="K18" s="20">
        <v>-157.4</v>
      </c>
      <c r="L18" s="20">
        <v>-152.6</v>
      </c>
      <c r="M18" s="20">
        <v>-164.3</v>
      </c>
      <c r="N18" s="20">
        <v>-175.6</v>
      </c>
      <c r="O18" s="20">
        <v>-181.0252189</v>
      </c>
      <c r="P18" s="20">
        <f>+P15+P17</f>
        <v>-186.1</v>
      </c>
      <c r="Q18" s="20">
        <f>+Q15+Q17</f>
        <v>-207.7</v>
      </c>
      <c r="R18" s="20">
        <v>-244.9</v>
      </c>
      <c r="S18" s="20">
        <f>+S15+S17</f>
        <v>-220.20499999999998</v>
      </c>
      <c r="T18" s="36">
        <f>SUM(T15,T17)</f>
        <v>-200.5</v>
      </c>
      <c r="U18" s="36">
        <f>SUM(U15,U17)</f>
        <v>-229.8</v>
      </c>
      <c r="V18" s="53">
        <f>SUM(V15,V17)</f>
        <v>-204</v>
      </c>
      <c r="W18" s="35"/>
      <c r="X18" s="35"/>
    </row>
    <row r="19" spans="1:24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35"/>
      <c r="U19" s="35"/>
      <c r="V19" s="52"/>
      <c r="W19" s="35"/>
      <c r="X19" s="35"/>
    </row>
    <row r="20" spans="1:24" ht="15" customHeight="1" x14ac:dyDescent="0.25">
      <c r="A20" s="2" t="s">
        <v>26</v>
      </c>
      <c r="B20" s="15">
        <v>-10.1</v>
      </c>
      <c r="C20" s="15">
        <v>-19.3</v>
      </c>
      <c r="D20" s="15">
        <v>-77.209999999999994</v>
      </c>
      <c r="E20" s="15">
        <v>-20.8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55">
        <v>0</v>
      </c>
    </row>
    <row r="21" spans="1:24" ht="15" customHeight="1" x14ac:dyDescent="0.25">
      <c r="A21" s="1" t="s">
        <v>27</v>
      </c>
      <c r="B21" s="20">
        <f>+B18-B20</f>
        <v>-77.900000000000006</v>
      </c>
      <c r="C21" s="20">
        <f t="shared" ref="C21:N21" si="2">+C18-C20</f>
        <v>-75.600000000000009</v>
      </c>
      <c r="D21" s="20">
        <f t="shared" si="2"/>
        <v>-121.59000000000002</v>
      </c>
      <c r="E21" s="20">
        <f t="shared" si="2"/>
        <v>-112.3</v>
      </c>
      <c r="F21" s="20">
        <f t="shared" si="2"/>
        <v>-132.1</v>
      </c>
      <c r="G21" s="20">
        <f t="shared" si="2"/>
        <v>-157.80000000000001</v>
      </c>
      <c r="H21" s="20">
        <f t="shared" si="2"/>
        <v>-156.19999999999999</v>
      </c>
      <c r="I21" s="20">
        <f t="shared" si="2"/>
        <v>-204.6</v>
      </c>
      <c r="J21" s="20">
        <f t="shared" si="2"/>
        <v>-141.9</v>
      </c>
      <c r="K21" s="20">
        <f t="shared" si="2"/>
        <v>-157.4</v>
      </c>
      <c r="L21" s="20">
        <f t="shared" si="2"/>
        <v>-152.6</v>
      </c>
      <c r="M21" s="20">
        <f t="shared" si="2"/>
        <v>-164.3</v>
      </c>
      <c r="N21" s="20">
        <f t="shared" si="2"/>
        <v>-175.6</v>
      </c>
      <c r="O21" s="20">
        <v>-181.0252189</v>
      </c>
      <c r="P21" s="20">
        <v>-186.1</v>
      </c>
      <c r="Q21" s="20">
        <v>-207.7</v>
      </c>
      <c r="R21" s="20">
        <v>-244.9</v>
      </c>
      <c r="S21" s="20">
        <f>+S18</f>
        <v>-220.20499999999998</v>
      </c>
      <c r="T21" s="20">
        <v>-200.5</v>
      </c>
      <c r="U21" s="36">
        <f>SUM(U18:U20)</f>
        <v>-229.8</v>
      </c>
      <c r="V21" s="53">
        <f>SUM(V18:V20)</f>
        <v>-204</v>
      </c>
    </row>
    <row r="22" spans="1:24" ht="15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56"/>
    </row>
    <row r="23" spans="1:24" ht="15" customHeight="1" x14ac:dyDescent="0.25">
      <c r="A23" s="2" t="s">
        <v>20</v>
      </c>
      <c r="B23" s="15">
        <v>44.1</v>
      </c>
      <c r="C23" s="15">
        <v>85.1</v>
      </c>
      <c r="D23" s="15">
        <v>40.5</v>
      </c>
      <c r="E23" s="15">
        <v>175.4</v>
      </c>
      <c r="F23" s="15">
        <v>181.4</v>
      </c>
      <c r="G23" s="15">
        <v>218.5</v>
      </c>
      <c r="H23" s="15">
        <v>181.5</v>
      </c>
      <c r="I23" s="15">
        <v>135.9</v>
      </c>
      <c r="J23" s="15">
        <v>150</v>
      </c>
      <c r="K23" s="15">
        <v>238.5</v>
      </c>
      <c r="L23" s="15">
        <v>145.80000000000001</v>
      </c>
      <c r="M23" s="15">
        <v>168.5</v>
      </c>
      <c r="N23" s="15">
        <v>151</v>
      </c>
      <c r="O23" s="15">
        <v>164.65555620000004</v>
      </c>
      <c r="P23" s="15">
        <v>167.4</v>
      </c>
      <c r="Q23" s="35">
        <v>201.1</v>
      </c>
      <c r="R23" s="35">
        <v>149</v>
      </c>
      <c r="S23" s="35">
        <f>+S24</f>
        <v>172.839</v>
      </c>
      <c r="T23" s="35">
        <v>162.5</v>
      </c>
      <c r="U23" s="35">
        <v>103</v>
      </c>
      <c r="V23" s="52">
        <v>64.400000000000006</v>
      </c>
    </row>
    <row r="24" spans="1:24" ht="15" customHeight="1" x14ac:dyDescent="0.25">
      <c r="A24" s="1" t="s">
        <v>21</v>
      </c>
      <c r="B24" s="20">
        <v>54.2</v>
      </c>
      <c r="C24" s="20">
        <v>104.4</v>
      </c>
      <c r="D24" s="20">
        <v>117.7</v>
      </c>
      <c r="E24" s="20">
        <v>196.2</v>
      </c>
      <c r="F24" s="20">
        <v>181.4</v>
      </c>
      <c r="G24" s="20">
        <v>218.5</v>
      </c>
      <c r="H24" s="20">
        <v>181.5</v>
      </c>
      <c r="I24" s="20">
        <v>135.9</v>
      </c>
      <c r="J24" s="20">
        <v>150</v>
      </c>
      <c r="K24" s="20">
        <v>238.5</v>
      </c>
      <c r="L24" s="20">
        <v>145.80000000000001</v>
      </c>
      <c r="M24" s="20">
        <v>168.5</v>
      </c>
      <c r="N24" s="20">
        <v>151</v>
      </c>
      <c r="O24" s="20">
        <v>164.65555620000004</v>
      </c>
      <c r="P24" s="20">
        <v>167.4</v>
      </c>
      <c r="Q24" s="36">
        <v>201.1</v>
      </c>
      <c r="R24" s="36">
        <v>149</v>
      </c>
      <c r="S24" s="36">
        <f>+S8+S10+S18</f>
        <v>172.839</v>
      </c>
      <c r="T24" s="36">
        <v>162.5</v>
      </c>
      <c r="U24" s="36">
        <f>+U23</f>
        <v>103</v>
      </c>
      <c r="V24" s="53">
        <v>64.400000000000006</v>
      </c>
      <c r="W24" s="35"/>
      <c r="X24" s="35"/>
    </row>
    <row r="25" spans="1:24" ht="15" customHeight="1" x14ac:dyDescent="0.25">
      <c r="A25" s="1" t="s">
        <v>41</v>
      </c>
      <c r="B25" s="22">
        <v>0.29499999999999998</v>
      </c>
      <c r="C25" s="22">
        <v>0.435</v>
      </c>
      <c r="D25" s="22">
        <v>0.376</v>
      </c>
      <c r="E25" s="22">
        <v>0.5</v>
      </c>
      <c r="F25" s="22">
        <v>0.45500000000000002</v>
      </c>
      <c r="G25" s="22">
        <v>0.45500000000000002</v>
      </c>
      <c r="H25" s="22">
        <v>0.40300000000000002</v>
      </c>
      <c r="I25" s="22">
        <v>0.30599999999999999</v>
      </c>
      <c r="J25" s="22">
        <v>0.38800000000000001</v>
      </c>
      <c r="K25" s="22">
        <v>0.46</v>
      </c>
      <c r="L25" s="22">
        <v>0.36599999999999999</v>
      </c>
      <c r="M25" s="22">
        <v>0.39700000000000002</v>
      </c>
      <c r="N25" s="22">
        <v>0.35399999999999998</v>
      </c>
      <c r="O25" s="22">
        <v>0.36112817679949405</v>
      </c>
      <c r="P25" s="22">
        <v>0.36599999999999999</v>
      </c>
      <c r="Q25" s="22">
        <v>0.38500000000000001</v>
      </c>
      <c r="R25" s="22">
        <v>0.3</v>
      </c>
      <c r="S25" s="22">
        <f>+S24/S7</f>
        <v>0.34815827958375467</v>
      </c>
      <c r="T25" s="22">
        <v>0.34729643086129519</v>
      </c>
      <c r="U25" s="22">
        <v>0.22800000000000001</v>
      </c>
      <c r="V25" s="57">
        <v>0.17799999999999999</v>
      </c>
      <c r="W25" s="40"/>
      <c r="X25" s="40"/>
    </row>
    <row r="26" spans="1:24" ht="15" customHeight="1" x14ac:dyDescent="0.25">
      <c r="A26" s="2" t="s">
        <v>22</v>
      </c>
      <c r="B26" s="15">
        <v>40</v>
      </c>
      <c r="C26" s="15">
        <v>81</v>
      </c>
      <c r="D26" s="15">
        <v>36.24</v>
      </c>
      <c r="E26" s="15">
        <v>170.9</v>
      </c>
      <c r="F26" s="15">
        <v>175.4</v>
      </c>
      <c r="G26" s="15">
        <v>212.9</v>
      </c>
      <c r="H26" s="15">
        <v>173.4</v>
      </c>
      <c r="I26" s="15">
        <v>126.7</v>
      </c>
      <c r="J26" s="15">
        <v>139.80000000000001</v>
      </c>
      <c r="K26" s="15">
        <v>227.8</v>
      </c>
      <c r="L26" s="15">
        <v>133.69999999999999</v>
      </c>
      <c r="M26" s="15">
        <v>156.30000000000001</v>
      </c>
      <c r="N26" s="15">
        <v>138</v>
      </c>
      <c r="O26" s="15">
        <v>151.53311179999997</v>
      </c>
      <c r="P26" s="15">
        <v>154.69999999999999</v>
      </c>
      <c r="Q26" s="35">
        <v>187.9</v>
      </c>
      <c r="R26" s="35">
        <v>133.6</v>
      </c>
      <c r="S26" s="35">
        <f>157</f>
        <v>157</v>
      </c>
      <c r="T26" s="93">
        <v>145.9</v>
      </c>
      <c r="U26" s="93">
        <v>86.5</v>
      </c>
      <c r="V26" s="84">
        <v>45.8</v>
      </c>
      <c r="X26" s="15"/>
    </row>
    <row r="27" spans="1:24" ht="15" customHeight="1" x14ac:dyDescent="0.25">
      <c r="A27" s="1" t="s">
        <v>23</v>
      </c>
      <c r="B27" s="20">
        <f t="shared" ref="B27:N27" si="3">+B26-B20</f>
        <v>50.1</v>
      </c>
      <c r="C27" s="20">
        <f t="shared" si="3"/>
        <v>100.3</v>
      </c>
      <c r="D27" s="20">
        <f t="shared" si="3"/>
        <v>113.44999999999999</v>
      </c>
      <c r="E27" s="20">
        <f t="shared" si="3"/>
        <v>191.70000000000002</v>
      </c>
      <c r="F27" s="20">
        <f t="shared" si="3"/>
        <v>175.4</v>
      </c>
      <c r="G27" s="20">
        <f t="shared" si="3"/>
        <v>212.9</v>
      </c>
      <c r="H27" s="20">
        <f t="shared" si="3"/>
        <v>173.4</v>
      </c>
      <c r="I27" s="20">
        <f t="shared" si="3"/>
        <v>126.7</v>
      </c>
      <c r="J27" s="20">
        <f t="shared" si="3"/>
        <v>139.80000000000001</v>
      </c>
      <c r="K27" s="20">
        <f t="shared" si="3"/>
        <v>227.8</v>
      </c>
      <c r="L27" s="20">
        <f t="shared" si="3"/>
        <v>133.69999999999999</v>
      </c>
      <c r="M27" s="20">
        <f t="shared" si="3"/>
        <v>156.30000000000001</v>
      </c>
      <c r="N27" s="20">
        <f t="shared" si="3"/>
        <v>138</v>
      </c>
      <c r="O27" s="20">
        <v>151.53311179999997</v>
      </c>
      <c r="P27" s="20">
        <v>154.69999999999999</v>
      </c>
      <c r="Q27" s="36">
        <v>187.9</v>
      </c>
      <c r="R27" s="36">
        <v>133.6</v>
      </c>
      <c r="S27" s="36">
        <f>+S26</f>
        <v>157</v>
      </c>
      <c r="T27" s="94">
        <v>145.9</v>
      </c>
      <c r="U27" s="94">
        <f>+U26</f>
        <v>86.5</v>
      </c>
      <c r="V27" s="87">
        <v>45.8</v>
      </c>
      <c r="W27" s="35"/>
      <c r="X27" s="15"/>
    </row>
    <row r="28" spans="1:24" ht="15" customHeight="1" x14ac:dyDescent="0.25">
      <c r="A28" s="1" t="s">
        <v>42</v>
      </c>
      <c r="B28" s="22">
        <f>+B27/B7</f>
        <v>0.27228260869565218</v>
      </c>
      <c r="C28" s="22">
        <f t="shared" ref="C28:N28" si="4">+C27/C7</f>
        <v>0.4178470254957507</v>
      </c>
      <c r="D28" s="22">
        <f t="shared" si="4"/>
        <v>0.36292386436340363</v>
      </c>
      <c r="E28" s="22">
        <f t="shared" si="4"/>
        <v>0.48874384927211079</v>
      </c>
      <c r="F28" s="22">
        <f t="shared" si="4"/>
        <v>0.44037157921164949</v>
      </c>
      <c r="G28" s="22">
        <f t="shared" si="4"/>
        <v>0.44317235636969193</v>
      </c>
      <c r="H28" s="22">
        <f t="shared" si="4"/>
        <v>0.38522204696421036</v>
      </c>
      <c r="I28" s="22">
        <f t="shared" si="4"/>
        <v>0.28529610448097276</v>
      </c>
      <c r="J28" s="22">
        <f t="shared" si="4"/>
        <v>0.36114699044174631</v>
      </c>
      <c r="K28" s="22">
        <f t="shared" si="4"/>
        <v>0.43942901234567905</v>
      </c>
      <c r="L28" s="22">
        <f t="shared" si="4"/>
        <v>0.33536508892066114</v>
      </c>
      <c r="M28" s="22">
        <f t="shared" si="4"/>
        <v>0.36802448787379333</v>
      </c>
      <c r="N28" s="22">
        <f t="shared" si="4"/>
        <v>0.32303370786516855</v>
      </c>
      <c r="O28" s="22">
        <v>0.33234758456992708</v>
      </c>
      <c r="P28" s="22">
        <v>0.33800000000000002</v>
      </c>
      <c r="Q28" s="22">
        <v>0.35899999999999999</v>
      </c>
      <c r="R28" s="22">
        <v>0.26900000000000002</v>
      </c>
      <c r="S28" s="22">
        <f>+S26/S7</f>
        <v>0.31625298627421755</v>
      </c>
      <c r="T28" s="95">
        <v>0.31181876469331055</v>
      </c>
      <c r="U28" s="95">
        <v>0.192</v>
      </c>
      <c r="V28" s="85">
        <v>0.127</v>
      </c>
      <c r="W28" s="22"/>
      <c r="X28" s="22"/>
    </row>
    <row r="29" spans="1:24" ht="15" customHeight="1" x14ac:dyDescent="0.25">
      <c r="A29" s="1"/>
      <c r="N29" s="15"/>
      <c r="O29" s="15"/>
      <c r="P29" s="15"/>
      <c r="Q29" s="15"/>
      <c r="R29" s="15"/>
      <c r="S29" s="15"/>
      <c r="T29" s="15"/>
      <c r="U29" s="15"/>
      <c r="V29" s="56"/>
      <c r="W29" s="35"/>
      <c r="X29" s="15"/>
    </row>
    <row r="30" spans="1:24" ht="15" customHeight="1" x14ac:dyDescent="0.25">
      <c r="A30" s="1" t="s">
        <v>28</v>
      </c>
      <c r="B30" s="23">
        <v>42.8</v>
      </c>
      <c r="C30" s="23">
        <v>74.7</v>
      </c>
      <c r="D30" s="23">
        <v>10.9</v>
      </c>
      <c r="E30" s="23">
        <v>171.2</v>
      </c>
      <c r="F30" s="23">
        <v>170.1</v>
      </c>
      <c r="G30" s="23">
        <v>222.1</v>
      </c>
      <c r="H30" s="23">
        <v>186.2</v>
      </c>
      <c r="I30" s="23">
        <v>109.7</v>
      </c>
      <c r="J30" s="23">
        <v>147</v>
      </c>
      <c r="K30" s="23">
        <v>260</v>
      </c>
      <c r="L30" s="23">
        <v>148</v>
      </c>
      <c r="M30" s="23">
        <v>157.19999999999999</v>
      </c>
      <c r="N30" s="23">
        <v>173.5</v>
      </c>
      <c r="O30" s="23">
        <v>164.60427269999997</v>
      </c>
      <c r="P30" s="2">
        <v>158.19999999999999</v>
      </c>
      <c r="Q30" s="35">
        <v>202.6</v>
      </c>
      <c r="R30" s="35">
        <v>140.6</v>
      </c>
      <c r="S30" s="35">
        <f>166.178</f>
        <v>166.178</v>
      </c>
      <c r="T30" s="93">
        <v>148.4</v>
      </c>
      <c r="U30" s="93">
        <v>93.8</v>
      </c>
      <c r="V30" s="84">
        <v>47.9</v>
      </c>
      <c r="W30" s="35"/>
      <c r="X30" s="15"/>
    </row>
    <row r="31" spans="1:24" ht="15" customHeight="1" x14ac:dyDescent="0.25">
      <c r="A31" s="1" t="s">
        <v>29</v>
      </c>
      <c r="B31" s="23">
        <v>42.8</v>
      </c>
      <c r="C31" s="23">
        <v>74.8</v>
      </c>
      <c r="D31" s="23">
        <v>2.2999999999999998</v>
      </c>
      <c r="E31" s="23">
        <v>138.30000000000001</v>
      </c>
      <c r="F31" s="23">
        <v>133.69999999999999</v>
      </c>
      <c r="G31" s="23">
        <v>172.7</v>
      </c>
      <c r="H31" s="23">
        <v>143.30000000000001</v>
      </c>
      <c r="I31" s="23">
        <v>85.5</v>
      </c>
      <c r="J31" s="23">
        <v>109.1</v>
      </c>
      <c r="K31" s="23">
        <v>205.9</v>
      </c>
      <c r="L31" s="23">
        <v>105</v>
      </c>
      <c r="M31" s="23">
        <v>116.2</v>
      </c>
      <c r="N31" s="23">
        <v>133</v>
      </c>
      <c r="O31" s="23">
        <v>123.0135374</v>
      </c>
      <c r="P31" s="2">
        <v>117.8</v>
      </c>
      <c r="Q31" s="35">
        <v>150.4</v>
      </c>
      <c r="R31" s="35">
        <v>101.7</v>
      </c>
      <c r="S31" s="35">
        <f>117.989</f>
        <v>117.989</v>
      </c>
      <c r="T31" s="93">
        <v>108.5</v>
      </c>
      <c r="U31" s="93">
        <v>60.4</v>
      </c>
      <c r="V31" s="84">
        <v>32.5</v>
      </c>
      <c r="W31" s="35"/>
      <c r="X31" s="35"/>
    </row>
    <row r="32" spans="1:24" ht="15" customHeight="1" x14ac:dyDescent="0.25">
      <c r="A32" s="1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5"/>
      <c r="N32" s="17"/>
      <c r="O32" s="17"/>
      <c r="P32" s="17"/>
      <c r="Q32" s="17"/>
      <c r="R32" s="17"/>
      <c r="S32" s="17"/>
      <c r="T32" s="17"/>
      <c r="U32" s="17"/>
      <c r="V32" s="54"/>
    </row>
    <row r="33" spans="1:23" ht="15" customHeight="1" x14ac:dyDescent="0.25">
      <c r="A33" s="1" t="s">
        <v>43</v>
      </c>
      <c r="B33" s="3">
        <v>0.2</v>
      </c>
      <c r="C33" s="2">
        <v>0.34</v>
      </c>
      <c r="D33" s="2">
        <v>0.01</v>
      </c>
      <c r="E33" s="2">
        <v>0.38</v>
      </c>
      <c r="F33" s="2">
        <v>0.36</v>
      </c>
      <c r="G33" s="2">
        <v>0.46</v>
      </c>
      <c r="H33" s="2">
        <v>0.38</v>
      </c>
      <c r="I33" s="2">
        <v>0.23</v>
      </c>
      <c r="J33" s="3">
        <v>0.3</v>
      </c>
      <c r="K33" s="3">
        <v>0.56999999999999995</v>
      </c>
      <c r="L33" s="3">
        <v>0.28999999999999998</v>
      </c>
      <c r="M33" s="3">
        <v>0.33</v>
      </c>
      <c r="N33" s="3">
        <v>0.38</v>
      </c>
      <c r="O33" s="2">
        <v>0.35</v>
      </c>
      <c r="P33" s="3">
        <v>0.34</v>
      </c>
      <c r="Q33" s="38">
        <v>0.44</v>
      </c>
      <c r="R33" s="38">
        <v>0.3</v>
      </c>
      <c r="S33" s="38">
        <v>0.34</v>
      </c>
      <c r="T33" s="38">
        <v>0.32</v>
      </c>
      <c r="U33" s="38">
        <v>0.18</v>
      </c>
      <c r="V33" s="58">
        <v>0.1</v>
      </c>
      <c r="W33" s="15"/>
    </row>
    <row r="34" spans="1:23" ht="15" customHeight="1" x14ac:dyDescent="0.25">
      <c r="A34" s="1" t="s">
        <v>44</v>
      </c>
      <c r="B34" s="2">
        <v>0.12</v>
      </c>
      <c r="C34" s="2">
        <v>0.21</v>
      </c>
      <c r="D34" s="2">
        <v>0.01</v>
      </c>
      <c r="E34" s="2">
        <v>0.37</v>
      </c>
      <c r="F34" s="2">
        <v>0.35</v>
      </c>
      <c r="G34" s="2">
        <v>0.46</v>
      </c>
      <c r="H34" s="2">
        <v>0.38</v>
      </c>
      <c r="I34" s="2">
        <v>0.23</v>
      </c>
      <c r="J34" s="3">
        <v>0.3</v>
      </c>
      <c r="K34" s="3">
        <v>0.56999999999999995</v>
      </c>
      <c r="L34" s="3">
        <v>0.28999999999999998</v>
      </c>
      <c r="M34" s="3">
        <v>0.33</v>
      </c>
      <c r="N34" s="3">
        <v>0.38</v>
      </c>
      <c r="O34" s="3">
        <v>0.35</v>
      </c>
      <c r="P34" s="3">
        <v>0.34</v>
      </c>
      <c r="Q34" s="38">
        <v>0.44</v>
      </c>
      <c r="R34" s="38">
        <v>0.3</v>
      </c>
      <c r="S34" s="38">
        <v>0.34</v>
      </c>
      <c r="T34" s="38">
        <v>0.32</v>
      </c>
      <c r="U34" s="38">
        <v>0.18</v>
      </c>
      <c r="V34" s="58">
        <v>0.1</v>
      </c>
    </row>
    <row r="35" spans="1:23" ht="15" customHeight="1" x14ac:dyDescent="0.25">
      <c r="U35" s="35"/>
      <c r="V35" s="52"/>
    </row>
    <row r="36" spans="1:23" ht="15" customHeight="1" x14ac:dyDescent="0.25">
      <c r="A36" s="1" t="s">
        <v>86</v>
      </c>
      <c r="B36" s="31">
        <v>271</v>
      </c>
      <c r="C36" s="31">
        <v>280</v>
      </c>
      <c r="D36" s="31">
        <v>291</v>
      </c>
      <c r="E36" s="31">
        <v>300</v>
      </c>
      <c r="F36" s="31">
        <v>310</v>
      </c>
      <c r="G36" s="31">
        <v>321</v>
      </c>
      <c r="H36" s="31">
        <v>331</v>
      </c>
      <c r="I36" s="31">
        <v>338</v>
      </c>
      <c r="J36" s="31">
        <v>344.4</v>
      </c>
      <c r="K36" s="31">
        <v>356</v>
      </c>
      <c r="L36" s="31">
        <v>368</v>
      </c>
      <c r="M36" s="31">
        <v>374</v>
      </c>
      <c r="N36" s="31">
        <v>383.4</v>
      </c>
      <c r="O36" s="15">
        <v>397.4</v>
      </c>
      <c r="P36" s="2">
        <v>413.5</v>
      </c>
      <c r="Q36" s="35">
        <f>(425.4+430.1+432.7)/3</f>
        <v>429.40000000000003</v>
      </c>
      <c r="U36" s="35"/>
      <c r="V36" s="52"/>
    </row>
    <row r="37" spans="1:23" ht="15" customHeight="1" x14ac:dyDescent="0.25">
      <c r="A37" s="1" t="s">
        <v>67</v>
      </c>
      <c r="B37" s="31">
        <v>211</v>
      </c>
      <c r="C37" s="31">
        <v>218</v>
      </c>
      <c r="D37" s="31">
        <v>227</v>
      </c>
      <c r="E37" s="31">
        <v>238</v>
      </c>
      <c r="F37" s="31">
        <v>248</v>
      </c>
      <c r="G37" s="31">
        <v>255</v>
      </c>
      <c r="H37" s="31">
        <v>261</v>
      </c>
      <c r="I37" s="31">
        <v>271</v>
      </c>
      <c r="J37" s="31">
        <v>278</v>
      </c>
      <c r="K37" s="31">
        <v>289</v>
      </c>
      <c r="L37" s="31">
        <v>298</v>
      </c>
      <c r="M37" s="31">
        <v>305</v>
      </c>
      <c r="N37" s="31">
        <v>314</v>
      </c>
      <c r="O37" s="15">
        <v>324.89999999999998</v>
      </c>
      <c r="P37" s="2">
        <v>337.1</v>
      </c>
      <c r="Q37" s="35">
        <f>(348.8+354.6+359.8)/3</f>
        <v>354.40000000000003</v>
      </c>
      <c r="U37" s="35"/>
      <c r="V37" s="52"/>
    </row>
    <row r="38" spans="1:23" ht="15" customHeight="1" x14ac:dyDescent="0.25">
      <c r="A38" s="1" t="s">
        <v>45</v>
      </c>
      <c r="B38" s="4">
        <f>+B37/B36</f>
        <v>0.77859778597785978</v>
      </c>
      <c r="C38" s="4">
        <f t="shared" ref="C38:K38" si="5">+C37/C36</f>
        <v>0.77857142857142858</v>
      </c>
      <c r="D38" s="4">
        <f t="shared" si="5"/>
        <v>0.78006872852233677</v>
      </c>
      <c r="E38" s="4">
        <f t="shared" si="5"/>
        <v>0.79333333333333333</v>
      </c>
      <c r="F38" s="4">
        <f t="shared" si="5"/>
        <v>0.8</v>
      </c>
      <c r="G38" s="4">
        <f t="shared" si="5"/>
        <v>0.79439252336448596</v>
      </c>
      <c r="H38" s="4">
        <f t="shared" si="5"/>
        <v>0.78851963746223563</v>
      </c>
      <c r="I38" s="4">
        <f t="shared" si="5"/>
        <v>0.80177514792899407</v>
      </c>
      <c r="J38" s="4">
        <f t="shared" si="5"/>
        <v>0.80720092915214869</v>
      </c>
      <c r="K38" s="4">
        <f t="shared" si="5"/>
        <v>0.8117977528089888</v>
      </c>
      <c r="L38" s="4">
        <v>0.81</v>
      </c>
      <c r="M38" s="4">
        <v>0.81</v>
      </c>
      <c r="N38" s="4">
        <v>0.82</v>
      </c>
      <c r="O38" s="34">
        <v>0.82</v>
      </c>
      <c r="P38" s="5">
        <f>P37/P36</f>
        <v>0.81523579201934704</v>
      </c>
      <c r="Q38" s="5">
        <f>Q37/Q36</f>
        <v>0.82533768048439682</v>
      </c>
      <c r="R38" s="5"/>
      <c r="S38" s="5"/>
      <c r="T38" s="5"/>
    </row>
    <row r="39" spans="1:23" ht="15" customHeight="1" x14ac:dyDescent="0.25">
      <c r="A39" s="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4"/>
      <c r="P39" s="5"/>
      <c r="Q39" s="5"/>
      <c r="R39" s="5"/>
      <c r="S39" s="5"/>
      <c r="T39" s="5"/>
    </row>
    <row r="40" spans="1:23" ht="15" customHeight="1" x14ac:dyDescent="0.25">
      <c r="A40" s="1" t="s">
        <v>87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25">
        <v>359</v>
      </c>
      <c r="O40" s="20">
        <v>371.3</v>
      </c>
      <c r="P40" s="1">
        <v>385.4</v>
      </c>
      <c r="Q40" s="36">
        <v>399.7</v>
      </c>
      <c r="R40" s="36">
        <v>411.9</v>
      </c>
      <c r="S40" s="36">
        <v>426.6</v>
      </c>
      <c r="T40" s="36">
        <v>441.7</v>
      </c>
      <c r="U40" s="36">
        <v>454.2</v>
      </c>
      <c r="V40" s="53">
        <v>463.2</v>
      </c>
      <c r="W40" s="35"/>
    </row>
    <row r="41" spans="1:23" ht="15" customHeight="1" x14ac:dyDescent="0.25">
      <c r="A41" s="1" t="s">
        <v>58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25">
        <v>305</v>
      </c>
      <c r="O41" s="20">
        <v>314.89999999999998</v>
      </c>
      <c r="P41" s="1">
        <v>325.5</v>
      </c>
      <c r="Q41" s="36">
        <v>341.4</v>
      </c>
      <c r="R41" s="36">
        <v>355.6</v>
      </c>
      <c r="S41" s="36">
        <v>366.8</v>
      </c>
      <c r="T41" s="36">
        <v>379.3</v>
      </c>
      <c r="U41" s="36">
        <v>393.3</v>
      </c>
      <c r="V41" s="53">
        <v>403.2</v>
      </c>
    </row>
    <row r="42" spans="1:23" ht="15" customHeight="1" x14ac:dyDescent="0.25">
      <c r="A42" s="1" t="s">
        <v>62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7">
        <f t="shared" ref="N42:S42" si="6">+N41/N40</f>
        <v>0.84958217270194991</v>
      </c>
      <c r="O42" s="7">
        <f t="shared" si="6"/>
        <v>0.84810126582278478</v>
      </c>
      <c r="P42" s="7">
        <f t="shared" si="6"/>
        <v>0.84457706279190459</v>
      </c>
      <c r="Q42" s="7">
        <f t="shared" si="6"/>
        <v>0.85414060545409054</v>
      </c>
      <c r="R42" s="70">
        <f t="shared" si="6"/>
        <v>0.86331633891721304</v>
      </c>
      <c r="S42" s="70">
        <f t="shared" si="6"/>
        <v>0.85982184716361931</v>
      </c>
      <c r="T42" s="70">
        <v>0.85872764319673989</v>
      </c>
      <c r="U42" s="70">
        <f>+U41/U40</f>
        <v>0.86591809775429329</v>
      </c>
      <c r="V42" s="64">
        <f>+V41/V40</f>
        <v>0.8704663212435233</v>
      </c>
    </row>
    <row r="43" spans="1:23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U43" s="35"/>
      <c r="V43" s="52"/>
    </row>
    <row r="44" spans="1:23" ht="15" customHeight="1" x14ac:dyDescent="0.25">
      <c r="A44" s="1" t="s">
        <v>36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U44" s="35"/>
      <c r="V44" s="52"/>
    </row>
    <row r="45" spans="1:23" ht="15" customHeight="1" x14ac:dyDescent="0.25">
      <c r="A45" s="2" t="s">
        <v>37</v>
      </c>
      <c r="B45" s="15">
        <v>49.2</v>
      </c>
      <c r="C45" s="15">
        <v>93.1</v>
      </c>
      <c r="D45" s="15">
        <v>98.4</v>
      </c>
      <c r="E45" s="15">
        <v>178.5</v>
      </c>
      <c r="F45" s="15">
        <v>178.8</v>
      </c>
      <c r="G45" s="15">
        <v>222.9</v>
      </c>
      <c r="H45" s="15">
        <v>187.7</v>
      </c>
      <c r="I45" s="15">
        <v>145.9</v>
      </c>
      <c r="J45" s="15">
        <v>158</v>
      </c>
      <c r="K45" s="15">
        <v>248.8</v>
      </c>
      <c r="L45" s="15">
        <v>158.9</v>
      </c>
      <c r="M45" s="15">
        <v>172.7</v>
      </c>
      <c r="N45" s="15">
        <v>175.2</v>
      </c>
      <c r="O45" s="15">
        <v>202.08095339999977</v>
      </c>
      <c r="P45" s="15">
        <v>186.19200000000001</v>
      </c>
      <c r="Q45" s="35">
        <v>236.39999999999998</v>
      </c>
      <c r="R45" s="35">
        <v>189.2</v>
      </c>
      <c r="S45" s="35">
        <f>+S48-S46-S47</f>
        <v>220.69000000000003</v>
      </c>
      <c r="T45" s="93">
        <v>177.4</v>
      </c>
      <c r="U45" s="93">
        <f>+U48-U46-U47</f>
        <v>180.7</v>
      </c>
      <c r="V45" s="84">
        <v>105.7</v>
      </c>
    </row>
    <row r="46" spans="1:23" ht="15" customHeight="1" x14ac:dyDescent="0.25">
      <c r="A46" s="2" t="s">
        <v>38</v>
      </c>
      <c r="B46" s="15">
        <v>0</v>
      </c>
      <c r="C46" s="15">
        <v>0</v>
      </c>
      <c r="D46" s="15">
        <v>0</v>
      </c>
      <c r="E46" s="32">
        <v>-4.7</v>
      </c>
      <c r="F46" s="32">
        <v>-10.1</v>
      </c>
      <c r="G46" s="15">
        <v>-3.7</v>
      </c>
      <c r="H46" s="15">
        <v>-17.5</v>
      </c>
      <c r="I46" s="15">
        <v>-122.7</v>
      </c>
      <c r="J46" s="15">
        <v>-46.6</v>
      </c>
      <c r="K46" s="15">
        <v>-45.5</v>
      </c>
      <c r="L46" s="15">
        <v>-62.8</v>
      </c>
      <c r="M46" s="15">
        <v>-58.9</v>
      </c>
      <c r="N46" s="15">
        <v>-57.7</v>
      </c>
      <c r="O46" s="15">
        <v>-28.540903099999987</v>
      </c>
      <c r="P46" s="15">
        <v>-44.631999999999998</v>
      </c>
      <c r="Q46" s="35">
        <v>-46.2</v>
      </c>
      <c r="R46" s="35">
        <v>-68</v>
      </c>
      <c r="S46" s="35">
        <v>-52.79</v>
      </c>
      <c r="T46" s="93">
        <v>-70.38</v>
      </c>
      <c r="U46" s="93">
        <v>-27</v>
      </c>
      <c r="V46" s="84">
        <v>-29.6</v>
      </c>
    </row>
    <row r="47" spans="1:23" ht="15" customHeight="1" x14ac:dyDescent="0.25">
      <c r="A47" s="2" t="s">
        <v>39</v>
      </c>
      <c r="B47" s="15">
        <v>4.8</v>
      </c>
      <c r="C47" s="15">
        <v>-0.2</v>
      </c>
      <c r="D47" s="15">
        <v>-23.5</v>
      </c>
      <c r="E47" s="15">
        <v>-14.7</v>
      </c>
      <c r="F47" s="15">
        <v>-47.1</v>
      </c>
      <c r="G47" s="15">
        <v>61.8</v>
      </c>
      <c r="H47" s="15">
        <v>-8.3000000000000007</v>
      </c>
      <c r="I47" s="15">
        <v>22.9</v>
      </c>
      <c r="J47" s="15">
        <v>-31.2</v>
      </c>
      <c r="K47" s="15">
        <v>2.2000000000000002</v>
      </c>
      <c r="L47" s="15">
        <v>29.7</v>
      </c>
      <c r="M47" s="15">
        <v>56.8</v>
      </c>
      <c r="N47" s="15">
        <v>-61.6</v>
      </c>
      <c r="O47" s="15">
        <v>10.620304399999995</v>
      </c>
      <c r="P47" s="15">
        <v>-19.893000000000001</v>
      </c>
      <c r="Q47" s="35">
        <v>52.1</v>
      </c>
      <c r="R47" s="35">
        <v>-11.2</v>
      </c>
      <c r="S47" s="35">
        <v>94.1</v>
      </c>
      <c r="T47" s="93">
        <v>-81</v>
      </c>
      <c r="U47" s="93">
        <v>-30.1</v>
      </c>
      <c r="V47" s="84">
        <v>12.5</v>
      </c>
    </row>
    <row r="48" spans="1:23" ht="15" customHeight="1" x14ac:dyDescent="0.25">
      <c r="A48" s="1" t="s">
        <v>40</v>
      </c>
      <c r="B48" s="26">
        <v>54</v>
      </c>
      <c r="C48" s="26">
        <v>92.9</v>
      </c>
      <c r="D48" s="26">
        <v>74.900000000000006</v>
      </c>
      <c r="E48" s="26">
        <v>159.1</v>
      </c>
      <c r="F48" s="26">
        <v>121.5</v>
      </c>
      <c r="G48" s="26">
        <v>280.89999999999998</v>
      </c>
      <c r="H48" s="26">
        <v>161.9</v>
      </c>
      <c r="I48" s="26">
        <v>46.1</v>
      </c>
      <c r="J48" s="26">
        <v>80.099999999999994</v>
      </c>
      <c r="K48" s="26">
        <v>205.5</v>
      </c>
      <c r="L48" s="26">
        <v>125.8</v>
      </c>
      <c r="M48" s="26">
        <v>170.6</v>
      </c>
      <c r="N48" s="26">
        <v>55.9</v>
      </c>
      <c r="O48" s="26">
        <v>184.1603546999998</v>
      </c>
      <c r="P48" s="26">
        <v>121.7</v>
      </c>
      <c r="Q48" s="36">
        <v>242.29999999999998</v>
      </c>
      <c r="R48" s="36">
        <v>110</v>
      </c>
      <c r="S48" s="36">
        <v>262</v>
      </c>
      <c r="T48" s="94">
        <v>26</v>
      </c>
      <c r="U48" s="94">
        <v>123.6</v>
      </c>
      <c r="V48" s="87">
        <v>88.6</v>
      </c>
    </row>
    <row r="49" spans="1:24" ht="15" customHeight="1" x14ac:dyDescent="0.25">
      <c r="A49" s="1"/>
      <c r="K49" s="15"/>
      <c r="L49" s="15"/>
      <c r="N49" s="66"/>
      <c r="O49" s="35"/>
      <c r="P49" s="89"/>
      <c r="Q49" s="90"/>
      <c r="R49" s="90"/>
      <c r="S49" s="89"/>
      <c r="U49" s="35"/>
      <c r="V49" s="52"/>
    </row>
    <row r="50" spans="1:24" ht="15" customHeight="1" x14ac:dyDescent="0.25">
      <c r="A50" s="1" t="s">
        <v>35</v>
      </c>
      <c r="L50" s="40"/>
      <c r="M50" s="40"/>
      <c r="N50" s="17"/>
      <c r="O50" s="35"/>
      <c r="P50" s="89"/>
      <c r="Q50" s="91"/>
      <c r="R50" s="92"/>
      <c r="S50" s="89"/>
      <c r="U50" s="35"/>
      <c r="V50" s="52"/>
    </row>
    <row r="51" spans="1:24" ht="15" customHeight="1" x14ac:dyDescent="0.25">
      <c r="A51" s="2" t="s">
        <v>30</v>
      </c>
      <c r="B51" s="2">
        <v>125</v>
      </c>
      <c r="C51" s="2">
        <v>165</v>
      </c>
      <c r="D51" s="2">
        <v>214</v>
      </c>
      <c r="E51" s="2">
        <v>283</v>
      </c>
      <c r="F51" s="2">
        <v>297</v>
      </c>
      <c r="G51" s="2">
        <v>379</v>
      </c>
      <c r="H51" s="2">
        <v>334</v>
      </c>
      <c r="I51" s="2">
        <v>315</v>
      </c>
      <c r="J51" s="2">
        <v>292.2</v>
      </c>
      <c r="K51" s="2">
        <v>413</v>
      </c>
      <c r="L51" s="2">
        <v>293</v>
      </c>
      <c r="M51" s="2">
        <v>311</v>
      </c>
      <c r="N51" s="12">
        <v>316.8</v>
      </c>
      <c r="O51" s="2">
        <v>333.6</v>
      </c>
      <c r="P51" s="35">
        <v>328.24799999999999</v>
      </c>
      <c r="Q51" s="35">
        <v>371.85</v>
      </c>
      <c r="R51" s="35">
        <v>360.423</v>
      </c>
      <c r="S51" s="35">
        <v>349.5</v>
      </c>
      <c r="T51" s="35">
        <v>315.89999999999998</v>
      </c>
      <c r="U51" s="35">
        <v>284.89999999999998</v>
      </c>
      <c r="V51" s="52">
        <v>214.4</v>
      </c>
      <c r="W51" s="35"/>
      <c r="X51" s="35"/>
    </row>
    <row r="52" spans="1:24" ht="15" customHeight="1" x14ac:dyDescent="0.25">
      <c r="A52" s="2" t="s">
        <v>31</v>
      </c>
      <c r="B52" s="2">
        <v>31</v>
      </c>
      <c r="C52" s="2">
        <v>40</v>
      </c>
      <c r="D52" s="2">
        <v>57</v>
      </c>
      <c r="E52" s="2">
        <v>56</v>
      </c>
      <c r="F52" s="2">
        <v>56</v>
      </c>
      <c r="G52" s="2">
        <v>56</v>
      </c>
      <c r="H52" s="2">
        <v>62</v>
      </c>
      <c r="I52" s="2">
        <v>63</v>
      </c>
      <c r="J52" s="2">
        <v>49.2</v>
      </c>
      <c r="K52" s="2">
        <v>54</v>
      </c>
      <c r="L52" s="2">
        <v>51</v>
      </c>
      <c r="M52" s="2">
        <v>53</v>
      </c>
      <c r="N52" s="12">
        <v>53.5</v>
      </c>
      <c r="O52" s="2">
        <v>59.5</v>
      </c>
      <c r="P52" s="35">
        <v>64.457999999999998</v>
      </c>
      <c r="Q52" s="35">
        <v>76.042000000000002</v>
      </c>
      <c r="R52" s="35">
        <v>68.923000000000002</v>
      </c>
      <c r="S52" s="35">
        <v>72.900000000000006</v>
      </c>
      <c r="T52" s="35">
        <v>73.8</v>
      </c>
      <c r="U52" s="35">
        <v>80.599999999999994</v>
      </c>
      <c r="V52" s="52">
        <v>66.5</v>
      </c>
      <c r="W52" s="35"/>
      <c r="X52" s="35"/>
    </row>
    <row r="53" spans="1:24" ht="15" customHeight="1" x14ac:dyDescent="0.25">
      <c r="A53" s="2" t="s">
        <v>32</v>
      </c>
      <c r="B53" s="2">
        <v>27</v>
      </c>
      <c r="C53" s="2">
        <v>35</v>
      </c>
      <c r="D53" s="2">
        <v>42</v>
      </c>
      <c r="E53" s="2">
        <v>53</v>
      </c>
      <c r="F53" s="2">
        <v>45</v>
      </c>
      <c r="G53" s="2">
        <v>46</v>
      </c>
      <c r="H53" s="2">
        <v>54</v>
      </c>
      <c r="I53" s="2">
        <v>66</v>
      </c>
      <c r="J53" s="2">
        <v>45.7</v>
      </c>
      <c r="K53" s="2">
        <v>52</v>
      </c>
      <c r="L53" s="2">
        <v>55</v>
      </c>
      <c r="M53" s="2">
        <v>61</v>
      </c>
      <c r="N53" s="12">
        <v>56.8</v>
      </c>
      <c r="O53" s="2">
        <v>62.8</v>
      </c>
      <c r="P53" s="35">
        <v>64.599999999999994</v>
      </c>
      <c r="Q53" s="35">
        <v>74.884</v>
      </c>
      <c r="R53" s="35">
        <v>67.531999999999996</v>
      </c>
      <c r="S53" s="35">
        <v>74</v>
      </c>
      <c r="T53" s="35">
        <v>78.3</v>
      </c>
      <c r="U53" s="35">
        <v>85.4</v>
      </c>
      <c r="V53" s="52">
        <v>80.599999999999994</v>
      </c>
      <c r="W53" s="34"/>
      <c r="X53" s="35"/>
    </row>
    <row r="54" spans="1:24" ht="15" customHeight="1" x14ac:dyDescent="0.25">
      <c r="A54" s="1" t="s">
        <v>34</v>
      </c>
      <c r="B54" s="25">
        <f t="shared" ref="B54:G54" si="7">+B7</f>
        <v>184</v>
      </c>
      <c r="C54" s="26">
        <f t="shared" si="7"/>
        <v>240.04</v>
      </c>
      <c r="D54" s="26">
        <f t="shared" si="7"/>
        <v>312.60000000000002</v>
      </c>
      <c r="E54" s="26">
        <f t="shared" si="7"/>
        <v>392.23</v>
      </c>
      <c r="F54" s="26">
        <f t="shared" si="7"/>
        <v>398.3</v>
      </c>
      <c r="G54" s="26">
        <f t="shared" si="7"/>
        <v>480.4</v>
      </c>
      <c r="H54" s="26">
        <f>+H7</f>
        <v>450.13</v>
      </c>
      <c r="I54" s="26">
        <f>+I7</f>
        <v>444.1</v>
      </c>
      <c r="J54" s="26">
        <v>387.1</v>
      </c>
      <c r="K54" s="26">
        <f>+K7</f>
        <v>518.4</v>
      </c>
      <c r="L54" s="25">
        <v>399</v>
      </c>
      <c r="M54" s="25">
        <v>425</v>
      </c>
      <c r="N54" s="33">
        <v>427.2</v>
      </c>
      <c r="O54" s="20">
        <f>O7</f>
        <v>455.94768500000004</v>
      </c>
      <c r="P54" s="36">
        <f>P7</f>
        <v>457.3</v>
      </c>
      <c r="Q54" s="36">
        <f>Q7</f>
        <v>522.79999999999995</v>
      </c>
      <c r="R54" s="36">
        <f>R7</f>
        <v>496.9</v>
      </c>
      <c r="S54" s="36">
        <v>496.4</v>
      </c>
      <c r="T54" s="36">
        <v>467.9</v>
      </c>
      <c r="U54" s="36">
        <v>450.9</v>
      </c>
      <c r="V54" s="53">
        <v>361.5</v>
      </c>
      <c r="W54" s="35"/>
      <c r="X54" s="35"/>
    </row>
    <row r="55" spans="1:24" ht="15" customHeight="1" x14ac:dyDescent="0.25">
      <c r="U55" s="35"/>
      <c r="V55" s="52"/>
    </row>
    <row r="56" spans="1:24" ht="15" customHeight="1" x14ac:dyDescent="0.25">
      <c r="A56" s="1" t="s">
        <v>80</v>
      </c>
      <c r="U56" s="35"/>
      <c r="V56" s="52"/>
    </row>
    <row r="57" spans="1:24" ht="15" customHeight="1" x14ac:dyDescent="0.25">
      <c r="A57" s="2" t="s">
        <v>30</v>
      </c>
      <c r="B57" s="2">
        <v>201</v>
      </c>
      <c r="C57" s="2">
        <v>206</v>
      </c>
      <c r="D57" s="2">
        <v>215</v>
      </c>
      <c r="E57" s="2">
        <v>221</v>
      </c>
      <c r="F57" s="2">
        <v>228</v>
      </c>
      <c r="G57" s="2">
        <v>235</v>
      </c>
      <c r="H57" s="2">
        <v>242</v>
      </c>
      <c r="I57" s="2">
        <v>246.3</v>
      </c>
      <c r="J57" s="2">
        <v>249.3</v>
      </c>
      <c r="K57" s="2">
        <v>255</v>
      </c>
      <c r="L57" s="2">
        <v>262</v>
      </c>
      <c r="M57" s="2">
        <v>266.2</v>
      </c>
      <c r="N57" s="12">
        <v>272.60000000000002</v>
      </c>
      <c r="O57" s="2">
        <v>282.10000000000002</v>
      </c>
      <c r="P57" s="35">
        <v>291.89999999999998</v>
      </c>
      <c r="Q57" s="35">
        <v>301.85899999999998</v>
      </c>
      <c r="U57" s="35"/>
      <c r="V57" s="52"/>
    </row>
    <row r="58" spans="1:24" ht="15" customHeight="1" x14ac:dyDescent="0.25">
      <c r="A58" s="2" t="s">
        <v>33</v>
      </c>
      <c r="B58" s="2">
        <v>52</v>
      </c>
      <c r="C58" s="2">
        <v>55</v>
      </c>
      <c r="D58" s="2">
        <v>56</v>
      </c>
      <c r="E58" s="2">
        <v>58</v>
      </c>
      <c r="F58" s="2">
        <v>60</v>
      </c>
      <c r="G58" s="2">
        <v>63</v>
      </c>
      <c r="H58" s="2">
        <v>65</v>
      </c>
      <c r="I58" s="2">
        <v>67.900000000000006</v>
      </c>
      <c r="J58" s="2">
        <v>69.900000000000006</v>
      </c>
      <c r="K58" s="2">
        <v>73</v>
      </c>
      <c r="L58" s="2">
        <v>75</v>
      </c>
      <c r="M58" s="2">
        <v>76.2</v>
      </c>
      <c r="N58" s="12">
        <v>78.099999999999994</v>
      </c>
      <c r="O58" s="2">
        <v>80.900000000000006</v>
      </c>
      <c r="P58" s="35">
        <v>85.3</v>
      </c>
      <c r="Q58" s="35">
        <v>89.563999999999993</v>
      </c>
      <c r="U58" s="35"/>
      <c r="V58" s="52"/>
    </row>
    <row r="59" spans="1:24" ht="15" customHeight="1" x14ac:dyDescent="0.25">
      <c r="A59" s="2" t="s">
        <v>32</v>
      </c>
      <c r="B59" s="2">
        <v>18</v>
      </c>
      <c r="C59" s="2">
        <v>19</v>
      </c>
      <c r="D59" s="2">
        <v>20</v>
      </c>
      <c r="E59" s="2">
        <v>21</v>
      </c>
      <c r="F59" s="2">
        <v>22</v>
      </c>
      <c r="G59" s="2">
        <v>23</v>
      </c>
      <c r="H59" s="2">
        <v>24</v>
      </c>
      <c r="I59" s="2">
        <v>24.1</v>
      </c>
      <c r="J59" s="2">
        <v>25.2</v>
      </c>
      <c r="K59" s="2">
        <v>28</v>
      </c>
      <c r="L59" s="2">
        <v>31</v>
      </c>
      <c r="M59" s="2">
        <v>31.7</v>
      </c>
      <c r="N59" s="12">
        <v>32.700000000000003</v>
      </c>
      <c r="O59" s="15">
        <v>34.4</v>
      </c>
      <c r="P59" s="35">
        <f>32.1+4.2</f>
        <v>36.300000000000004</v>
      </c>
      <c r="Q59" s="35">
        <v>37.959000000000003</v>
      </c>
      <c r="U59" s="35"/>
      <c r="V59" s="52"/>
    </row>
    <row r="60" spans="1:24" ht="15" customHeight="1" x14ac:dyDescent="0.25">
      <c r="A60" s="1" t="s">
        <v>34</v>
      </c>
      <c r="B60" s="25">
        <f t="shared" ref="B60:G60" si="8">+B36</f>
        <v>271</v>
      </c>
      <c r="C60" s="25">
        <f t="shared" si="8"/>
        <v>280</v>
      </c>
      <c r="D60" s="25">
        <f t="shared" si="8"/>
        <v>291</v>
      </c>
      <c r="E60" s="25">
        <f t="shared" si="8"/>
        <v>300</v>
      </c>
      <c r="F60" s="25">
        <f t="shared" si="8"/>
        <v>310</v>
      </c>
      <c r="G60" s="25">
        <f t="shared" si="8"/>
        <v>321</v>
      </c>
      <c r="H60" s="25">
        <f>+H36</f>
        <v>331</v>
      </c>
      <c r="I60" s="25">
        <v>338.3</v>
      </c>
      <c r="J60" s="25">
        <f>+J36</f>
        <v>344.4</v>
      </c>
      <c r="K60" s="25">
        <f>+K36</f>
        <v>356</v>
      </c>
      <c r="L60" s="25">
        <v>368</v>
      </c>
      <c r="M60" s="25">
        <v>374</v>
      </c>
      <c r="N60" s="25">
        <v>383.4</v>
      </c>
      <c r="O60" s="20">
        <v>397.4</v>
      </c>
      <c r="P60" s="36">
        <v>413.5</v>
      </c>
      <c r="Q60" s="36">
        <v>429.4</v>
      </c>
      <c r="R60" s="36"/>
      <c r="S60" s="36"/>
      <c r="T60" s="36"/>
      <c r="U60" s="36"/>
      <c r="V60" s="53"/>
    </row>
    <row r="61" spans="1:24" ht="15" customHeight="1" x14ac:dyDescent="0.25">
      <c r="U61" s="35"/>
      <c r="V61" s="52"/>
    </row>
    <row r="62" spans="1:24" ht="15" customHeight="1" x14ac:dyDescent="0.25">
      <c r="A62" s="1" t="s">
        <v>81</v>
      </c>
      <c r="U62" s="35"/>
      <c r="V62" s="52"/>
    </row>
    <row r="63" spans="1:24" ht="15" customHeight="1" x14ac:dyDescent="0.25">
      <c r="A63" s="2" t="s">
        <v>30</v>
      </c>
      <c r="B63" s="2">
        <v>162</v>
      </c>
      <c r="C63" s="2">
        <v>167</v>
      </c>
      <c r="D63" s="2">
        <v>174</v>
      </c>
      <c r="E63" s="2">
        <v>182</v>
      </c>
      <c r="F63" s="2">
        <v>189</v>
      </c>
      <c r="G63" s="2">
        <v>194</v>
      </c>
      <c r="H63" s="2">
        <v>198</v>
      </c>
      <c r="I63" s="2">
        <v>205</v>
      </c>
      <c r="J63" s="15">
        <v>208.8</v>
      </c>
      <c r="K63" s="2">
        <v>216</v>
      </c>
      <c r="L63" s="2">
        <v>222</v>
      </c>
      <c r="M63" s="2">
        <v>227</v>
      </c>
      <c r="N63" s="12">
        <v>234.4</v>
      </c>
      <c r="O63" s="2">
        <v>241.8</v>
      </c>
      <c r="P63" s="35">
        <v>249.6</v>
      </c>
      <c r="Q63" s="35">
        <v>261.255</v>
      </c>
      <c r="U63" s="35"/>
      <c r="V63" s="52"/>
    </row>
    <row r="64" spans="1:24" ht="15" customHeight="1" x14ac:dyDescent="0.25">
      <c r="A64" s="2" t="s">
        <v>31</v>
      </c>
      <c r="B64" s="2">
        <v>37</v>
      </c>
      <c r="C64" s="2">
        <v>39</v>
      </c>
      <c r="D64" s="2">
        <v>41</v>
      </c>
      <c r="E64" s="2">
        <v>42</v>
      </c>
      <c r="F64" s="2">
        <v>44</v>
      </c>
      <c r="G64" s="2">
        <v>46</v>
      </c>
      <c r="H64" s="2">
        <v>48</v>
      </c>
      <c r="I64" s="2">
        <v>50</v>
      </c>
      <c r="J64" s="15">
        <v>52.3</v>
      </c>
      <c r="K64" s="2">
        <v>55</v>
      </c>
      <c r="L64" s="2">
        <v>56</v>
      </c>
      <c r="M64" s="2">
        <v>57</v>
      </c>
      <c r="N64" s="12">
        <v>58.6</v>
      </c>
      <c r="O64" s="15">
        <v>61</v>
      </c>
      <c r="P64" s="35">
        <v>64.3</v>
      </c>
      <c r="Q64" s="35">
        <v>68.430000000000007</v>
      </c>
      <c r="U64" s="35"/>
      <c r="V64" s="52"/>
    </row>
    <row r="65" spans="1:27" ht="15" customHeight="1" x14ac:dyDescent="0.25">
      <c r="A65" s="2" t="s">
        <v>32</v>
      </c>
      <c r="B65" s="2">
        <v>11</v>
      </c>
      <c r="C65" s="2">
        <v>12</v>
      </c>
      <c r="D65" s="2">
        <v>12</v>
      </c>
      <c r="E65" s="2">
        <v>13</v>
      </c>
      <c r="F65" s="2">
        <v>14</v>
      </c>
      <c r="G65" s="2">
        <v>15</v>
      </c>
      <c r="H65" s="2">
        <v>15</v>
      </c>
      <c r="I65" s="2">
        <v>16</v>
      </c>
      <c r="J65" s="15">
        <v>16.899999999999999</v>
      </c>
      <c r="K65" s="2">
        <v>18</v>
      </c>
      <c r="L65" s="2">
        <v>20</v>
      </c>
      <c r="M65" s="2">
        <v>20</v>
      </c>
      <c r="N65" s="12">
        <v>21</v>
      </c>
      <c r="O65" s="2">
        <v>22.1</v>
      </c>
      <c r="P65" s="35">
        <f>22.4+0.8</f>
        <v>23.2</v>
      </c>
      <c r="Q65" s="35">
        <v>24.754000000000001</v>
      </c>
      <c r="U65" s="35"/>
      <c r="V65" s="52"/>
    </row>
    <row r="66" spans="1:27" ht="15" customHeight="1" x14ac:dyDescent="0.25">
      <c r="A66" s="1" t="s">
        <v>34</v>
      </c>
      <c r="B66" s="25">
        <f t="shared" ref="B66:I66" si="9">+B37</f>
        <v>211</v>
      </c>
      <c r="C66" s="25">
        <f t="shared" si="9"/>
        <v>218</v>
      </c>
      <c r="D66" s="25">
        <f t="shared" si="9"/>
        <v>227</v>
      </c>
      <c r="E66" s="25">
        <f t="shared" si="9"/>
        <v>238</v>
      </c>
      <c r="F66" s="25">
        <f t="shared" si="9"/>
        <v>248</v>
      </c>
      <c r="G66" s="25">
        <f t="shared" si="9"/>
        <v>255</v>
      </c>
      <c r="H66" s="25">
        <f t="shared" si="9"/>
        <v>261</v>
      </c>
      <c r="I66" s="25">
        <f t="shared" si="9"/>
        <v>271</v>
      </c>
      <c r="J66" s="26">
        <v>278</v>
      </c>
      <c r="K66" s="25">
        <f>+K37</f>
        <v>289</v>
      </c>
      <c r="L66" s="25">
        <v>298</v>
      </c>
      <c r="M66" s="25">
        <v>305</v>
      </c>
      <c r="N66" s="33">
        <v>314</v>
      </c>
      <c r="O66" s="20">
        <v>324.89999999999998</v>
      </c>
      <c r="P66" s="36">
        <v>337.1</v>
      </c>
      <c r="Q66" s="36">
        <v>354.4</v>
      </c>
      <c r="R66" s="36"/>
      <c r="S66" s="36"/>
      <c r="T66" s="36"/>
      <c r="U66" s="36"/>
      <c r="V66" s="53"/>
    </row>
    <row r="67" spans="1:27" ht="15" customHeight="1" x14ac:dyDescent="0.25">
      <c r="A67" s="1"/>
      <c r="B67" s="25"/>
      <c r="C67" s="25"/>
      <c r="D67" s="25"/>
      <c r="E67" s="25"/>
      <c r="F67" s="25"/>
      <c r="G67" s="25"/>
      <c r="H67" s="25"/>
      <c r="I67" s="25"/>
      <c r="J67" s="26"/>
      <c r="K67" s="25"/>
      <c r="L67" s="25"/>
      <c r="M67" s="25"/>
      <c r="N67" s="33"/>
      <c r="O67" s="20"/>
      <c r="P67" s="36"/>
      <c r="Q67" s="36"/>
      <c r="R67" s="36"/>
      <c r="S67" s="36"/>
      <c r="T67" s="36"/>
      <c r="U67" s="36"/>
      <c r="V67" s="53"/>
    </row>
    <row r="68" spans="1:27" ht="15" customHeight="1" x14ac:dyDescent="0.25">
      <c r="A68" s="1" t="s">
        <v>59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68"/>
      <c r="R68" s="68"/>
      <c r="S68" s="68"/>
      <c r="T68" s="68"/>
      <c r="U68" s="68"/>
      <c r="V68" s="61"/>
    </row>
    <row r="69" spans="1:27" ht="15" customHeight="1" x14ac:dyDescent="0.25">
      <c r="A69" s="2" t="s">
        <v>30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2">
        <v>262.2</v>
      </c>
      <c r="O69" s="35">
        <v>271</v>
      </c>
      <c r="P69" s="35">
        <v>280</v>
      </c>
      <c r="Q69" s="35">
        <v>289.39999999999998</v>
      </c>
      <c r="R69" s="35">
        <v>297.8</v>
      </c>
      <c r="S69" s="35">
        <v>307.89999999999998</v>
      </c>
      <c r="T69" s="35">
        <v>318.89999999999998</v>
      </c>
      <c r="U69" s="35">
        <v>327.9</v>
      </c>
      <c r="V69" s="52">
        <v>333.9</v>
      </c>
      <c r="W69" s="35"/>
    </row>
    <row r="70" spans="1:27" ht="15" customHeight="1" x14ac:dyDescent="0.25">
      <c r="A70" s="2" t="s">
        <v>33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2">
        <v>70</v>
      </c>
      <c r="O70" s="35">
        <v>72.3</v>
      </c>
      <c r="P70" s="35">
        <v>76.099999999999994</v>
      </c>
      <c r="Q70" s="35">
        <v>79.8</v>
      </c>
      <c r="R70" s="35">
        <v>82.9</v>
      </c>
      <c r="S70" s="35">
        <v>86</v>
      </c>
      <c r="T70" s="35">
        <v>90</v>
      </c>
      <c r="U70" s="35">
        <v>93.8</v>
      </c>
      <c r="V70" s="52">
        <v>96.6</v>
      </c>
      <c r="W70" s="35"/>
      <c r="X70" s="35"/>
    </row>
    <row r="71" spans="1:27" ht="15" customHeight="1" x14ac:dyDescent="0.25">
      <c r="A71" s="2" t="s">
        <v>32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15">
        <v>26.8</v>
      </c>
      <c r="O71" s="35">
        <v>28</v>
      </c>
      <c r="P71" s="35">
        <v>29.3</v>
      </c>
      <c r="Q71" s="35">
        <v>30.5</v>
      </c>
      <c r="R71" s="35">
        <v>31.3</v>
      </c>
      <c r="S71" s="35">
        <v>32.700000000000003</v>
      </c>
      <c r="T71" s="35">
        <v>32.799999999999997</v>
      </c>
      <c r="U71" s="35">
        <v>32.6</v>
      </c>
      <c r="V71" s="52">
        <v>32.700000000000003</v>
      </c>
      <c r="W71" s="35"/>
      <c r="X71" s="35"/>
      <c r="Y71" s="2" t="e">
        <f>+X70/X71-1</f>
        <v>#DIV/0!</v>
      </c>
    </row>
    <row r="72" spans="1:27" ht="15" customHeight="1" x14ac:dyDescent="0.25">
      <c r="A72" s="1" t="s">
        <v>34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20">
        <v>359</v>
      </c>
      <c r="O72" s="36">
        <v>371.3</v>
      </c>
      <c r="P72" s="36">
        <v>385.4</v>
      </c>
      <c r="Q72" s="36">
        <v>399.7</v>
      </c>
      <c r="R72" s="36">
        <v>411.9</v>
      </c>
      <c r="S72" s="36">
        <v>426.6</v>
      </c>
      <c r="T72" s="36">
        <v>441.7</v>
      </c>
      <c r="U72" s="36">
        <v>454.2</v>
      </c>
      <c r="V72" s="53">
        <v>463.2</v>
      </c>
    </row>
    <row r="73" spans="1:27" ht="15" customHeight="1" x14ac:dyDescent="0.25">
      <c r="A73" s="1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P73" s="35"/>
      <c r="R73" s="2"/>
      <c r="S73" s="2"/>
      <c r="T73" s="2"/>
      <c r="U73" s="2"/>
      <c r="V73" s="62"/>
    </row>
    <row r="74" spans="1:27" ht="15" customHeight="1" x14ac:dyDescent="0.25">
      <c r="A74" s="1" t="s">
        <v>60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P74" s="35"/>
      <c r="R74" s="2"/>
      <c r="S74" s="2"/>
      <c r="T74" s="2"/>
      <c r="U74" s="2"/>
      <c r="V74" s="62"/>
    </row>
    <row r="75" spans="1:27" ht="15" customHeight="1" x14ac:dyDescent="0.25">
      <c r="A75" s="2" t="s">
        <v>30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2">
        <v>229.4</v>
      </c>
      <c r="O75" s="35">
        <v>236.4</v>
      </c>
      <c r="P75" s="35">
        <v>243.2</v>
      </c>
      <c r="Q75" s="35">
        <v>254.1</v>
      </c>
      <c r="R75" s="35">
        <v>264.2</v>
      </c>
      <c r="S75" s="35">
        <v>272</v>
      </c>
      <c r="T75" s="35">
        <v>281.10000000000002</v>
      </c>
      <c r="U75" s="35">
        <v>290.8</v>
      </c>
      <c r="V75" s="52">
        <v>298</v>
      </c>
    </row>
    <row r="76" spans="1:27" ht="15" customHeight="1" x14ac:dyDescent="0.25">
      <c r="A76" s="2" t="s">
        <v>33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2">
        <v>55.9</v>
      </c>
      <c r="O76" s="35">
        <v>58</v>
      </c>
      <c r="P76" s="35">
        <v>60.9</v>
      </c>
      <c r="Q76" s="35">
        <v>64.5</v>
      </c>
      <c r="R76" s="35">
        <v>67.2</v>
      </c>
      <c r="S76" s="35">
        <v>69.5</v>
      </c>
      <c r="T76" s="35">
        <v>72.2</v>
      </c>
      <c r="U76" s="35">
        <v>75.8</v>
      </c>
      <c r="V76" s="52">
        <v>78.099999999999994</v>
      </c>
    </row>
    <row r="77" spans="1:27" ht="15" customHeight="1" x14ac:dyDescent="0.25">
      <c r="A77" s="2" t="s">
        <v>32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15">
        <v>19.7</v>
      </c>
      <c r="O77" s="35">
        <v>20.6</v>
      </c>
      <c r="P77" s="35">
        <v>21.5</v>
      </c>
      <c r="Q77" s="35">
        <v>22.9</v>
      </c>
      <c r="R77" s="35">
        <v>24.1</v>
      </c>
      <c r="S77" s="35">
        <v>25.2</v>
      </c>
      <c r="T77" s="35">
        <v>26</v>
      </c>
      <c r="U77" s="35">
        <v>26.7</v>
      </c>
      <c r="V77" s="52">
        <v>27.1</v>
      </c>
      <c r="AA77" s="34"/>
    </row>
    <row r="78" spans="1:27" ht="15" customHeight="1" x14ac:dyDescent="0.25">
      <c r="A78" s="1" t="s">
        <v>34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20">
        <v>305</v>
      </c>
      <c r="O78" s="36">
        <v>314.89999999999998</v>
      </c>
      <c r="P78" s="36">
        <v>325.5</v>
      </c>
      <c r="Q78" s="36">
        <v>341.4</v>
      </c>
      <c r="R78" s="36">
        <v>355.6</v>
      </c>
      <c r="S78" s="36">
        <v>366.8</v>
      </c>
      <c r="T78" s="36">
        <v>379.3</v>
      </c>
      <c r="U78" s="36">
        <v>393.3</v>
      </c>
      <c r="V78" s="53">
        <v>403.2</v>
      </c>
      <c r="AA78" s="34"/>
    </row>
    <row r="79" spans="1:27" ht="15" customHeight="1" x14ac:dyDescent="0.25">
      <c r="U79" s="35"/>
      <c r="V79" s="52"/>
      <c r="AA79" s="34"/>
    </row>
    <row r="80" spans="1:27" ht="15" customHeight="1" x14ac:dyDescent="0.25">
      <c r="A80" s="1" t="s">
        <v>46</v>
      </c>
      <c r="U80" s="35"/>
      <c r="V80" s="52"/>
      <c r="AA80" s="34"/>
    </row>
    <row r="81" spans="1:27" ht="15" customHeight="1" x14ac:dyDescent="0.25">
      <c r="A81" s="2" t="s">
        <v>30</v>
      </c>
      <c r="B81" s="72">
        <v>0.8</v>
      </c>
      <c r="C81" s="72">
        <v>0.92</v>
      </c>
      <c r="D81" s="72">
        <v>1.02</v>
      </c>
      <c r="E81" s="72">
        <v>1.21</v>
      </c>
      <c r="F81" s="72">
        <v>1.1299999999999999</v>
      </c>
      <c r="G81" s="72">
        <v>1.41</v>
      </c>
      <c r="H81" s="72">
        <v>1.17</v>
      </c>
      <c r="I81" s="72">
        <v>0.94</v>
      </c>
      <c r="J81" s="72">
        <v>0.84</v>
      </c>
      <c r="K81" s="72">
        <v>1.21</v>
      </c>
      <c r="L81" s="72">
        <v>0.84</v>
      </c>
      <c r="M81" s="72">
        <v>0.7</v>
      </c>
      <c r="N81" s="8">
        <v>0.65</v>
      </c>
      <c r="O81" s="73">
        <v>0.57999999999999996</v>
      </c>
      <c r="P81" s="38">
        <v>0.55000000000000004</v>
      </c>
      <c r="Q81" s="38">
        <v>0.5</v>
      </c>
      <c r="R81" s="38"/>
      <c r="S81" s="38"/>
      <c r="T81" s="38"/>
      <c r="U81" s="38"/>
      <c r="V81" s="58"/>
      <c r="AA81" s="34"/>
    </row>
    <row r="82" spans="1:27" ht="15" customHeight="1" x14ac:dyDescent="0.25">
      <c r="A82" s="2" t="s">
        <v>31</v>
      </c>
      <c r="B82" s="72">
        <v>1.1000000000000001</v>
      </c>
      <c r="C82" s="72">
        <v>1.35</v>
      </c>
      <c r="D82" s="72">
        <v>1.65</v>
      </c>
      <c r="E82" s="72">
        <v>1.61</v>
      </c>
      <c r="F82" s="72">
        <v>1.57</v>
      </c>
      <c r="G82" s="72">
        <v>1.64</v>
      </c>
      <c r="H82" s="72">
        <v>1.68</v>
      </c>
      <c r="I82" s="72">
        <v>1.8</v>
      </c>
      <c r="J82" s="72">
        <v>1.37</v>
      </c>
      <c r="K82" s="72">
        <v>1.38</v>
      </c>
      <c r="L82" s="72">
        <v>1.37</v>
      </c>
      <c r="M82" s="72">
        <v>1.41</v>
      </c>
      <c r="N82" s="8">
        <v>1.28</v>
      </c>
      <c r="O82" s="73">
        <v>1.4</v>
      </c>
      <c r="P82" s="38">
        <v>1.75</v>
      </c>
      <c r="Q82" s="38">
        <v>1.61</v>
      </c>
      <c r="R82" s="38"/>
      <c r="S82" s="38"/>
      <c r="T82" s="38"/>
      <c r="U82" s="38"/>
      <c r="V82" s="58"/>
      <c r="AA82" s="34"/>
    </row>
    <row r="83" spans="1:27" ht="15" customHeight="1" x14ac:dyDescent="0.25">
      <c r="A83" s="2" t="s">
        <v>32</v>
      </c>
      <c r="B83" s="72">
        <v>2.3199999999999998</v>
      </c>
      <c r="C83" s="72">
        <v>3.26</v>
      </c>
      <c r="D83" s="72">
        <v>3.35</v>
      </c>
      <c r="E83" s="72">
        <v>3.12</v>
      </c>
      <c r="F83" s="72">
        <v>3.18</v>
      </c>
      <c r="G83" s="72">
        <v>3.44</v>
      </c>
      <c r="H83" s="72">
        <v>3.91</v>
      </c>
      <c r="I83" s="72">
        <v>4.74</v>
      </c>
      <c r="J83" s="72">
        <v>3.15</v>
      </c>
      <c r="K83" s="72">
        <v>3.02</v>
      </c>
      <c r="L83" s="72">
        <v>3.43</v>
      </c>
      <c r="M83" s="72">
        <v>3.8</v>
      </c>
      <c r="N83" s="8">
        <v>2.7</v>
      </c>
      <c r="O83" s="73">
        <v>2.6</v>
      </c>
      <c r="P83" s="38">
        <v>3.03</v>
      </c>
      <c r="Q83" s="38">
        <v>3.04</v>
      </c>
      <c r="R83" s="38"/>
      <c r="S83" s="38"/>
      <c r="T83" s="38"/>
      <c r="U83" s="38"/>
      <c r="V83" s="58"/>
      <c r="AA83" s="34"/>
    </row>
    <row r="84" spans="1:27" ht="15" customHeight="1" x14ac:dyDescent="0.25">
      <c r="A84" s="1" t="s">
        <v>34</v>
      </c>
      <c r="B84" s="74">
        <v>0.89</v>
      </c>
      <c r="C84" s="74">
        <v>1.05</v>
      </c>
      <c r="D84" s="74">
        <v>1.18</v>
      </c>
      <c r="E84" s="74">
        <v>1.34</v>
      </c>
      <c r="F84" s="74">
        <v>1.24</v>
      </c>
      <c r="G84" s="74">
        <v>1.49</v>
      </c>
      <c r="H84" s="74">
        <v>1.29</v>
      </c>
      <c r="I84" s="74">
        <v>1.1000000000000001</v>
      </c>
      <c r="J84" s="74">
        <v>0.94</v>
      </c>
      <c r="K84" s="74">
        <v>1.28</v>
      </c>
      <c r="L84" s="74">
        <v>0.96</v>
      </c>
      <c r="M84" s="74">
        <v>0.83</v>
      </c>
      <c r="N84" s="27">
        <v>0.75</v>
      </c>
      <c r="O84" s="11">
        <v>0.69</v>
      </c>
      <c r="P84" s="39">
        <v>0.73</v>
      </c>
      <c r="Q84" s="39">
        <v>0.62</v>
      </c>
      <c r="R84" s="39"/>
      <c r="S84" s="39"/>
      <c r="T84" s="39"/>
      <c r="U84" s="39"/>
      <c r="V84" s="63"/>
      <c r="AA84" s="34"/>
    </row>
    <row r="85" spans="1:27" ht="15" customHeight="1" x14ac:dyDescent="0.25">
      <c r="G85" s="73"/>
      <c r="K85" s="73"/>
      <c r="L85" s="73"/>
      <c r="M85" s="73"/>
      <c r="N85" s="73"/>
      <c r="U85" s="35"/>
      <c r="V85" s="52"/>
      <c r="AA85" s="34"/>
    </row>
    <row r="86" spans="1:27" ht="15" customHeight="1" x14ac:dyDescent="0.25">
      <c r="A86" s="1" t="s">
        <v>70</v>
      </c>
      <c r="G86" s="73"/>
      <c r="K86" s="73"/>
      <c r="L86" s="73"/>
      <c r="M86" s="73"/>
      <c r="N86" s="73"/>
      <c r="U86" s="35"/>
      <c r="V86" s="52"/>
    </row>
    <row r="87" spans="1:27" ht="15" customHeight="1" x14ac:dyDescent="0.25">
      <c r="A87" s="2" t="s">
        <v>30</v>
      </c>
      <c r="G87" s="73"/>
      <c r="K87" s="73"/>
      <c r="L87" s="73"/>
      <c r="M87" s="73"/>
      <c r="N87" s="3">
        <v>1.0874293722755013</v>
      </c>
      <c r="O87" s="3">
        <v>1.0828880868077517</v>
      </c>
      <c r="P87" s="3">
        <v>0.99344468338815795</v>
      </c>
      <c r="Q87" s="3">
        <v>1.0838148484848484</v>
      </c>
      <c r="R87" s="38">
        <v>0.97374302043906136</v>
      </c>
      <c r="S87" s="38">
        <v>0.91</v>
      </c>
      <c r="T87" s="38">
        <v>0.74644254713625036</v>
      </c>
      <c r="U87" s="38">
        <v>0.57999999999999996</v>
      </c>
      <c r="V87" s="58">
        <v>0.42</v>
      </c>
    </row>
    <row r="88" spans="1:27" ht="15" customHeight="1" x14ac:dyDescent="0.25">
      <c r="A88" s="2" t="s">
        <v>31</v>
      </c>
      <c r="G88" s="73"/>
      <c r="K88" s="73"/>
      <c r="L88" s="73"/>
      <c r="M88" s="73"/>
      <c r="N88" s="3">
        <v>0.71354584973166379</v>
      </c>
      <c r="O88" s="3">
        <v>0.7844319512547997</v>
      </c>
      <c r="P88" s="3">
        <v>0.82292321839080462</v>
      </c>
      <c r="Q88" s="3">
        <v>0.92559266666666673</v>
      </c>
      <c r="R88" s="38">
        <v>0.74530124999999992</v>
      </c>
      <c r="S88" s="38">
        <v>0.76</v>
      </c>
      <c r="T88" s="38">
        <v>0.70508310249307471</v>
      </c>
      <c r="U88" s="38">
        <v>0.72</v>
      </c>
      <c r="V88" s="58">
        <v>0.49</v>
      </c>
    </row>
    <row r="89" spans="1:27" ht="15" customHeight="1" x14ac:dyDescent="0.25">
      <c r="A89" s="2" t="s">
        <v>32</v>
      </c>
      <c r="G89" s="73"/>
      <c r="K89" s="73"/>
      <c r="L89" s="73"/>
      <c r="M89" s="73"/>
      <c r="N89" s="3">
        <v>1.437588274111675</v>
      </c>
      <c r="O89" s="3">
        <v>1.4960292769839381</v>
      </c>
      <c r="P89" s="3">
        <v>1.4382432093023256</v>
      </c>
      <c r="Q89" s="3">
        <v>1.6105641921397382</v>
      </c>
      <c r="R89" s="38">
        <v>1.1205331950207469</v>
      </c>
      <c r="S89" s="38">
        <v>1.24</v>
      </c>
      <c r="T89" s="38">
        <v>1.1329230769230769</v>
      </c>
      <c r="U89" s="38">
        <v>1.19</v>
      </c>
      <c r="V89" s="58">
        <v>0.86</v>
      </c>
    </row>
    <row r="90" spans="1:27" ht="15" customHeight="1" x14ac:dyDescent="0.25">
      <c r="A90" s="1" t="s">
        <v>34</v>
      </c>
      <c r="G90" s="73"/>
      <c r="K90" s="73"/>
      <c r="L90" s="73"/>
      <c r="M90" s="73"/>
      <c r="N90" s="75">
        <v>1.0415213114754098</v>
      </c>
      <c r="O90" s="75">
        <v>1.0552873928231188</v>
      </c>
      <c r="P90" s="75">
        <v>0.99122580645161296</v>
      </c>
      <c r="Q90" s="75">
        <v>1.0895723491505567</v>
      </c>
      <c r="R90" s="39">
        <v>0.94024746906636658</v>
      </c>
      <c r="S90" s="39">
        <v>0.9</v>
      </c>
      <c r="T90" s="39">
        <v>0.76506722910624836</v>
      </c>
      <c r="U90" s="39">
        <v>0.65</v>
      </c>
      <c r="V90" s="63">
        <v>0.47</v>
      </c>
    </row>
    <row r="91" spans="1:27" ht="15" customHeight="1" x14ac:dyDescent="0.25">
      <c r="Q91" s="5"/>
      <c r="R91" s="5"/>
      <c r="S91" s="5"/>
      <c r="T91" s="5"/>
    </row>
    <row r="92" spans="1:27" s="49" customFormat="1" ht="15" customHeight="1" x14ac:dyDescent="0.25">
      <c r="A92" s="1" t="s">
        <v>71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5"/>
      <c r="R92" s="35"/>
      <c r="S92" s="35"/>
      <c r="T92" s="35"/>
      <c r="U92" s="35"/>
      <c r="V92" s="52"/>
      <c r="X92" s="2"/>
      <c r="Y92" s="2"/>
      <c r="Z92" s="2"/>
    </row>
    <row r="93" spans="1:27" s="49" customFormat="1" ht="15" customHeight="1" x14ac:dyDescent="0.25">
      <c r="A93" s="2" t="s">
        <v>30</v>
      </c>
      <c r="B93" s="2">
        <v>4.1900000000000004</v>
      </c>
      <c r="C93" s="2">
        <v>4.28</v>
      </c>
      <c r="D93" s="2">
        <v>5.01</v>
      </c>
      <c r="E93" s="2">
        <v>4.83</v>
      </c>
      <c r="F93" s="2">
        <v>4.37</v>
      </c>
      <c r="G93" s="2">
        <v>4.92</v>
      </c>
      <c r="H93" s="2">
        <v>4.8499999999999996</v>
      </c>
      <c r="I93" s="2">
        <v>4.72</v>
      </c>
      <c r="J93" s="2">
        <v>4.67</v>
      </c>
      <c r="K93" s="2">
        <v>5.08</v>
      </c>
      <c r="L93" s="2">
        <v>5.36</v>
      </c>
      <c r="M93" s="2">
        <v>5.51</v>
      </c>
      <c r="N93" s="2">
        <v>5.58</v>
      </c>
      <c r="O93" s="2">
        <v>5.77</v>
      </c>
      <c r="P93" s="2">
        <v>6.11</v>
      </c>
      <c r="Q93" s="38">
        <v>6.71</v>
      </c>
      <c r="R93" s="38">
        <v>6.9</v>
      </c>
      <c r="S93" s="38">
        <v>7.37</v>
      </c>
      <c r="T93" s="38">
        <v>7.07</v>
      </c>
      <c r="U93" s="38">
        <v>6.9</v>
      </c>
      <c r="V93" s="58">
        <v>6.34</v>
      </c>
    </row>
    <row r="94" spans="1:27" s="49" customFormat="1" ht="15" customHeight="1" x14ac:dyDescent="0.25">
      <c r="A94" s="2" t="s">
        <v>31</v>
      </c>
      <c r="B94" s="2">
        <v>9.91</v>
      </c>
      <c r="C94" s="2">
        <v>9.7100000000000009</v>
      </c>
      <c r="D94" s="2">
        <v>9.6999999999999993</v>
      </c>
      <c r="E94" s="2">
        <v>9.42</v>
      </c>
      <c r="F94" s="2">
        <v>9.75</v>
      </c>
      <c r="G94" s="2">
        <v>10.220000000000001</v>
      </c>
      <c r="H94" s="2">
        <v>10.61</v>
      </c>
      <c r="I94" s="2">
        <v>10.72</v>
      </c>
      <c r="J94" s="2">
        <v>10.64</v>
      </c>
      <c r="K94" s="2">
        <v>10.54</v>
      </c>
      <c r="L94" s="2">
        <v>10.02</v>
      </c>
      <c r="M94" s="2">
        <v>9.26</v>
      </c>
      <c r="N94" s="2">
        <v>8.9499999999999993</v>
      </c>
      <c r="O94" s="2">
        <v>8.77</v>
      </c>
      <c r="P94" s="2">
        <v>8.2100000000000009</v>
      </c>
      <c r="Q94" s="38">
        <v>8.09</v>
      </c>
      <c r="R94" s="38">
        <v>8.06</v>
      </c>
      <c r="S94" s="38">
        <v>7.86</v>
      </c>
      <c r="T94" s="38">
        <v>8.18</v>
      </c>
      <c r="U94" s="38">
        <v>8.27</v>
      </c>
      <c r="V94" s="58">
        <v>8.44</v>
      </c>
    </row>
    <row r="95" spans="1:27" s="49" customFormat="1" ht="15" customHeight="1" x14ac:dyDescent="0.25">
      <c r="A95" s="2" t="s">
        <v>32</v>
      </c>
      <c r="B95" s="2">
        <v>12.68</v>
      </c>
      <c r="C95" s="2">
        <v>12.01</v>
      </c>
      <c r="D95" s="2">
        <v>11.73</v>
      </c>
      <c r="E95" s="2">
        <v>11.34</v>
      </c>
      <c r="F95" s="2">
        <v>11.57</v>
      </c>
      <c r="G95" s="2">
        <v>12.24</v>
      </c>
      <c r="H95" s="2">
        <v>12.62</v>
      </c>
      <c r="I95" s="2">
        <v>12.81</v>
      </c>
      <c r="J95" s="2">
        <v>13.11</v>
      </c>
      <c r="K95" s="2">
        <v>13.64</v>
      </c>
      <c r="L95" s="2">
        <v>14.01</v>
      </c>
      <c r="M95" s="2">
        <v>14.42</v>
      </c>
      <c r="N95" s="2">
        <v>14.88</v>
      </c>
      <c r="O95" s="2">
        <v>15.6</v>
      </c>
      <c r="P95" s="2">
        <v>15.52</v>
      </c>
      <c r="Q95" s="38">
        <v>16.05</v>
      </c>
      <c r="R95" s="38">
        <v>16.14</v>
      </c>
      <c r="S95" s="38">
        <v>15.79</v>
      </c>
      <c r="T95" s="38">
        <v>16.03</v>
      </c>
      <c r="U95" s="38">
        <v>15.99</v>
      </c>
      <c r="V95" s="58">
        <v>15.93</v>
      </c>
    </row>
    <row r="96" spans="1:27" s="50" customFormat="1" ht="15" customHeight="1" x14ac:dyDescent="0.25">
      <c r="A96" s="1" t="s">
        <v>34</v>
      </c>
      <c r="B96" s="1">
        <v>7.24</v>
      </c>
      <c r="C96" s="1">
        <v>7.34</v>
      </c>
      <c r="D96" s="1">
        <v>8.02</v>
      </c>
      <c r="E96" s="1">
        <v>7.82</v>
      </c>
      <c r="F96" s="1">
        <v>7.64</v>
      </c>
      <c r="G96" s="1">
        <v>8.1999999999999993</v>
      </c>
      <c r="H96" s="1">
        <v>8.23</v>
      </c>
      <c r="I96" s="1">
        <v>8.09</v>
      </c>
      <c r="J96" s="1">
        <v>7.99</v>
      </c>
      <c r="K96" s="1">
        <v>8.36</v>
      </c>
      <c r="L96" s="1">
        <v>8.5500000000000007</v>
      </c>
      <c r="M96" s="1">
        <v>8.65</v>
      </c>
      <c r="N96" s="1">
        <v>8.83</v>
      </c>
      <c r="O96" s="1">
        <v>9.08</v>
      </c>
      <c r="P96" s="1">
        <v>9.23</v>
      </c>
      <c r="Q96" s="39">
        <v>9.7100000000000009</v>
      </c>
      <c r="R96" s="39">
        <v>9.86</v>
      </c>
      <c r="S96" s="39">
        <v>10</v>
      </c>
      <c r="T96" s="39">
        <v>10.039999999999999</v>
      </c>
      <c r="U96" s="39">
        <v>9.91</v>
      </c>
      <c r="V96" s="63">
        <v>9.61</v>
      </c>
      <c r="X96" s="49"/>
      <c r="Y96" s="49"/>
      <c r="Z96" s="49"/>
    </row>
    <row r="97" spans="1:26" ht="15" customHeight="1" x14ac:dyDescent="0.25">
      <c r="U97" s="35"/>
      <c r="X97" s="50"/>
      <c r="Y97" s="50"/>
      <c r="Z97" s="50"/>
    </row>
    <row r="98" spans="1:26" ht="15" customHeight="1" x14ac:dyDescent="0.25">
      <c r="A98" s="1" t="s">
        <v>63</v>
      </c>
      <c r="U98" s="35"/>
      <c r="V98" s="52"/>
    </row>
    <row r="99" spans="1:26" ht="15" customHeight="1" x14ac:dyDescent="0.25">
      <c r="A99" s="2" t="s">
        <v>30</v>
      </c>
      <c r="N99" s="38">
        <v>1.1399999999999999</v>
      </c>
      <c r="O99" s="38">
        <v>1.21</v>
      </c>
      <c r="P99" s="38">
        <v>1.22</v>
      </c>
      <c r="Q99" s="38">
        <v>1.27</v>
      </c>
      <c r="R99" s="38">
        <v>1.31</v>
      </c>
      <c r="S99" s="38">
        <v>1.39</v>
      </c>
      <c r="T99" s="38">
        <v>1.52</v>
      </c>
      <c r="U99" s="38">
        <v>1.713724</v>
      </c>
      <c r="V99" s="58">
        <v>1.88</v>
      </c>
    </row>
    <row r="100" spans="1:26" ht="15" customHeight="1" x14ac:dyDescent="0.25">
      <c r="A100" s="2" t="s">
        <v>31</v>
      </c>
      <c r="N100" s="38">
        <v>0.46</v>
      </c>
      <c r="O100" s="38">
        <v>0.49</v>
      </c>
      <c r="P100" s="38">
        <v>0.54</v>
      </c>
      <c r="Q100" s="38">
        <v>0.61</v>
      </c>
      <c r="R100" s="38">
        <v>0.65</v>
      </c>
      <c r="S100" s="38">
        <v>0.71</v>
      </c>
      <c r="T100" s="38">
        <v>0.77</v>
      </c>
      <c r="U100" s="38">
        <v>0.85807</v>
      </c>
      <c r="V100" s="58">
        <v>0.92</v>
      </c>
    </row>
    <row r="101" spans="1:26" ht="15" customHeight="1" x14ac:dyDescent="0.25">
      <c r="A101" s="2" t="s">
        <v>32</v>
      </c>
      <c r="N101" s="38">
        <v>0.6</v>
      </c>
      <c r="O101" s="38">
        <v>0.64</v>
      </c>
      <c r="P101" s="38">
        <v>0.69</v>
      </c>
      <c r="Q101" s="38">
        <v>0.75</v>
      </c>
      <c r="R101" s="38">
        <v>0.80500000000000005</v>
      </c>
      <c r="S101" s="38">
        <v>0.89</v>
      </c>
      <c r="T101" s="38">
        <v>1</v>
      </c>
      <c r="U101" s="38">
        <v>1.0812079999999999</v>
      </c>
      <c r="V101" s="58">
        <v>1.1399999999999999</v>
      </c>
    </row>
    <row r="102" spans="1:26" ht="15" customHeight="1" x14ac:dyDescent="0.25">
      <c r="A102" s="1" t="s">
        <v>34</v>
      </c>
      <c r="N102" s="38">
        <v>2.21</v>
      </c>
      <c r="O102" s="38">
        <v>2.34</v>
      </c>
      <c r="P102" s="38">
        <v>2.46</v>
      </c>
      <c r="Q102" s="38">
        <v>2.64</v>
      </c>
      <c r="R102" s="39">
        <v>2.77</v>
      </c>
      <c r="S102" s="39">
        <v>2.99</v>
      </c>
      <c r="T102" s="39">
        <v>3.3</v>
      </c>
      <c r="U102" s="39">
        <v>3.6530019999999999</v>
      </c>
      <c r="V102" s="63">
        <v>3.95</v>
      </c>
    </row>
    <row r="103" spans="1:26" ht="15" customHeight="1" x14ac:dyDescent="0.25">
      <c r="A103" s="50"/>
      <c r="N103" s="35"/>
      <c r="O103" s="35"/>
      <c r="P103" s="35"/>
      <c r="T103" s="66"/>
      <c r="U103" s="66"/>
      <c r="V103" s="88"/>
    </row>
    <row r="104" spans="1:26" ht="15" customHeight="1" x14ac:dyDescent="0.25">
      <c r="A104" s="1" t="s">
        <v>68</v>
      </c>
      <c r="N104" s="35"/>
      <c r="O104" s="35"/>
      <c r="P104" s="35"/>
      <c r="U104" s="35"/>
      <c r="V104" s="52"/>
    </row>
    <row r="105" spans="1:26" ht="15" customHeight="1" x14ac:dyDescent="0.25">
      <c r="A105" s="2" t="s">
        <v>30</v>
      </c>
      <c r="N105" s="67">
        <f t="shared" ref="N105:Q108" si="10">+N99/N57</f>
        <v>4.1819515774027876E-3</v>
      </c>
      <c r="O105" s="67">
        <f>+O99/O57</f>
        <v>4.289259127968805E-3</v>
      </c>
      <c r="P105" s="67">
        <f t="shared" si="10"/>
        <v>4.179513532031518E-3</v>
      </c>
      <c r="Q105" s="67">
        <f t="shared" si="10"/>
        <v>4.2072623310883562E-3</v>
      </c>
      <c r="R105" s="67">
        <v>4.2157679330070844E-3</v>
      </c>
      <c r="S105" s="67">
        <v>4.3E-3</v>
      </c>
      <c r="T105" s="67">
        <v>4.5999999999999999E-3</v>
      </c>
      <c r="U105" s="67">
        <v>5.0000000000000001E-3</v>
      </c>
      <c r="V105" s="60">
        <v>5.4000000000000003E-3</v>
      </c>
      <c r="W105" s="101"/>
    </row>
    <row r="106" spans="1:26" ht="15" customHeight="1" x14ac:dyDescent="0.25">
      <c r="A106" s="2" t="s">
        <v>31</v>
      </c>
      <c r="N106" s="67">
        <f t="shared" si="10"/>
        <v>5.8898847631242007E-3</v>
      </c>
      <c r="O106" s="67">
        <f t="shared" si="10"/>
        <v>6.056860321384425E-3</v>
      </c>
      <c r="P106" s="67">
        <f t="shared" si="10"/>
        <v>6.3305978898007039E-3</v>
      </c>
      <c r="Q106" s="67">
        <f t="shared" si="10"/>
        <v>6.8107721852530036E-3</v>
      </c>
      <c r="R106" s="67">
        <v>6.9973070056607136E-3</v>
      </c>
      <c r="S106" s="67">
        <v>7.3000000000000001E-3</v>
      </c>
      <c r="T106" s="67">
        <v>7.6E-3</v>
      </c>
      <c r="U106" s="67">
        <v>8.2000000000000007E-3</v>
      </c>
      <c r="V106" s="60">
        <v>8.5000000000000006E-3</v>
      </c>
      <c r="W106" s="101"/>
    </row>
    <row r="107" spans="1:26" ht="15" customHeight="1" x14ac:dyDescent="0.25">
      <c r="A107" s="2" t="s">
        <v>32</v>
      </c>
      <c r="N107" s="67">
        <f t="shared" si="10"/>
        <v>1.8348623853211007E-2</v>
      </c>
      <c r="O107" s="67">
        <f t="shared" si="10"/>
        <v>1.8604651162790697E-2</v>
      </c>
      <c r="P107" s="67">
        <f t="shared" si="10"/>
        <v>1.9008264462809912E-2</v>
      </c>
      <c r="Q107" s="67">
        <f t="shared" si="10"/>
        <v>1.9758160120129611E-2</v>
      </c>
      <c r="R107" s="67">
        <v>2.0683001527458934E-2</v>
      </c>
      <c r="S107" s="67">
        <v>2.3699999999999999E-2</v>
      </c>
      <c r="T107" s="67">
        <v>2.53E-2</v>
      </c>
      <c r="U107" s="67">
        <v>2.7199999999999998E-2</v>
      </c>
      <c r="V107" s="60">
        <v>2.8799999999999999E-2</v>
      </c>
    </row>
    <row r="108" spans="1:26" ht="15" customHeight="1" x14ac:dyDescent="0.25">
      <c r="A108" s="1" t="s">
        <v>34</v>
      </c>
      <c r="N108" s="69">
        <f t="shared" si="10"/>
        <v>5.7642149191444968E-3</v>
      </c>
      <c r="O108" s="69">
        <f t="shared" si="10"/>
        <v>5.8882737795671863E-3</v>
      </c>
      <c r="P108" s="69">
        <f t="shared" si="10"/>
        <v>5.9492140266021766E-3</v>
      </c>
      <c r="Q108" s="69">
        <f t="shared" si="10"/>
        <v>6.1481136469492322E-3</v>
      </c>
      <c r="R108" s="69">
        <v>6.2591529237078381E-3</v>
      </c>
      <c r="S108" s="69">
        <v>6.4999999999999997E-3</v>
      </c>
      <c r="T108" s="69">
        <v>6.8999999999999999E-3</v>
      </c>
      <c r="U108" s="69">
        <v>7.4999999999999997E-3</v>
      </c>
      <c r="V108" s="65">
        <v>8.0000000000000002E-3</v>
      </c>
    </row>
    <row r="109" spans="1:26" ht="15" customHeight="1" x14ac:dyDescent="0.25">
      <c r="A109" s="1"/>
      <c r="U109" s="35"/>
      <c r="V109" s="52"/>
    </row>
    <row r="110" spans="1:26" s="1" customFormat="1" ht="15" customHeight="1" x14ac:dyDescent="0.25">
      <c r="A110" s="1" t="s">
        <v>64</v>
      </c>
      <c r="N110" s="76">
        <v>0.39</v>
      </c>
      <c r="O110" s="76">
        <v>0.41</v>
      </c>
      <c r="P110" s="76">
        <v>0.42</v>
      </c>
      <c r="Q110" s="70">
        <v>0.43</v>
      </c>
      <c r="R110" s="70">
        <v>0.43</v>
      </c>
      <c r="S110" s="70">
        <v>0.44</v>
      </c>
      <c r="T110" s="70">
        <v>0.47</v>
      </c>
      <c r="U110" s="70">
        <v>0.48</v>
      </c>
      <c r="V110" s="64">
        <v>0.48</v>
      </c>
      <c r="X110" s="2"/>
      <c r="Y110" s="2"/>
      <c r="Z110" s="2"/>
    </row>
    <row r="111" spans="1:26" ht="15" customHeight="1" x14ac:dyDescent="0.25">
      <c r="U111" s="35"/>
      <c r="V111" s="52"/>
      <c r="X111" s="1"/>
      <c r="Y111" s="1"/>
      <c r="Z111" s="1"/>
    </row>
    <row r="112" spans="1:26" ht="15" customHeight="1" x14ac:dyDescent="0.25">
      <c r="A112" s="1" t="s">
        <v>56</v>
      </c>
      <c r="U112" s="35"/>
      <c r="V112" s="52"/>
    </row>
    <row r="113" spans="1:24" ht="15" customHeight="1" x14ac:dyDescent="0.25">
      <c r="A113" s="2" t="s">
        <v>72</v>
      </c>
      <c r="M113" s="2">
        <v>152.9</v>
      </c>
      <c r="N113" s="2">
        <v>165.7</v>
      </c>
      <c r="O113" s="2">
        <v>190</v>
      </c>
      <c r="P113" s="2">
        <v>200.4</v>
      </c>
      <c r="Q113" s="35">
        <v>216</v>
      </c>
      <c r="R113" s="35">
        <v>230.7</v>
      </c>
      <c r="S113" s="35">
        <v>228.5</v>
      </c>
      <c r="T113" s="35">
        <v>250.6</v>
      </c>
      <c r="U113" s="93">
        <v>236</v>
      </c>
      <c r="V113" s="84">
        <v>223.1</v>
      </c>
    </row>
    <row r="114" spans="1:24" ht="15" customHeight="1" x14ac:dyDescent="0.25">
      <c r="A114" s="2" t="s">
        <v>57</v>
      </c>
      <c r="M114" s="104">
        <v>2.7099999999999999E-2</v>
      </c>
      <c r="N114" s="104">
        <v>2.52E-2</v>
      </c>
      <c r="O114" s="104">
        <v>3.0499999999999999E-2</v>
      </c>
      <c r="P114" s="104">
        <v>3.9800000000000002E-2</v>
      </c>
      <c r="Q114" s="104">
        <v>2.7199999999999998E-2</v>
      </c>
      <c r="R114" s="104">
        <v>2.4E-2</v>
      </c>
      <c r="S114" s="104">
        <v>2.6700000000000002E-2</v>
      </c>
      <c r="T114" s="104">
        <v>2.7E-2</v>
      </c>
      <c r="U114" s="104">
        <v>2.1999999999999999E-2</v>
      </c>
      <c r="V114" s="106">
        <v>2.4E-2</v>
      </c>
    </row>
    <row r="115" spans="1:24" ht="15" customHeight="1" x14ac:dyDescent="0.25">
      <c r="A115" s="2" t="s">
        <v>73</v>
      </c>
      <c r="M115" s="2">
        <v>2.56</v>
      </c>
      <c r="N115" s="2">
        <v>2.34</v>
      </c>
      <c r="O115" s="2">
        <v>2.44</v>
      </c>
      <c r="P115" s="2">
        <v>3.44</v>
      </c>
      <c r="Q115" s="2">
        <v>4.8600000000000003</v>
      </c>
      <c r="R115" s="2">
        <v>4.49</v>
      </c>
      <c r="S115" s="2">
        <v>4.37</v>
      </c>
      <c r="T115" s="105">
        <v>3.91</v>
      </c>
      <c r="U115" s="105">
        <v>3.9</v>
      </c>
      <c r="V115" s="58">
        <v>0.1</v>
      </c>
    </row>
    <row r="116" spans="1:24" ht="15" customHeight="1" x14ac:dyDescent="0.25">
      <c r="U116" s="35"/>
      <c r="V116" s="52"/>
    </row>
    <row r="117" spans="1:24" ht="15" customHeight="1" x14ac:dyDescent="0.25">
      <c r="A117" s="1" t="s">
        <v>76</v>
      </c>
      <c r="B117" s="13">
        <f>+B23-B16</f>
        <v>44.1</v>
      </c>
      <c r="C117" s="13">
        <f t="shared" ref="C117:H117" si="11">+C23-C16</f>
        <v>85.1</v>
      </c>
      <c r="D117" s="13">
        <f t="shared" si="11"/>
        <v>41.2</v>
      </c>
      <c r="E117" s="13">
        <f t="shared" si="11"/>
        <v>177.6</v>
      </c>
      <c r="F117" s="102">
        <f t="shared" si="11"/>
        <v>184.8</v>
      </c>
      <c r="G117" s="102">
        <f t="shared" si="11"/>
        <v>225.4</v>
      </c>
      <c r="H117" s="102">
        <f t="shared" si="11"/>
        <v>191.4</v>
      </c>
      <c r="I117" s="102">
        <f t="shared" ref="I117:S117" si="12">+I23-I16</f>
        <v>145.70000000000002</v>
      </c>
      <c r="J117" s="102">
        <f t="shared" si="12"/>
        <v>161</v>
      </c>
      <c r="K117" s="102">
        <f t="shared" si="12"/>
        <v>249.7</v>
      </c>
      <c r="L117" s="102">
        <f t="shared" si="12"/>
        <v>161.4</v>
      </c>
      <c r="M117" s="102">
        <f t="shared" si="12"/>
        <v>170.4</v>
      </c>
      <c r="N117" s="102">
        <f t="shared" si="12"/>
        <v>162.30000000000001</v>
      </c>
      <c r="O117" s="102">
        <f t="shared" si="12"/>
        <v>176.85555620000002</v>
      </c>
      <c r="P117" s="102">
        <f t="shared" si="12"/>
        <v>187.3</v>
      </c>
      <c r="Q117" s="102">
        <f t="shared" si="12"/>
        <v>231.4</v>
      </c>
      <c r="R117" s="102">
        <f t="shared" si="12"/>
        <v>198.6</v>
      </c>
      <c r="S117" s="102">
        <f t="shared" si="12"/>
        <v>211.63900000000001</v>
      </c>
      <c r="T117" s="36">
        <v>186.2</v>
      </c>
      <c r="U117" s="36">
        <f>+U23-U16</f>
        <v>159.6</v>
      </c>
      <c r="V117" s="53">
        <f>+V23-V16</f>
        <v>103.30000000000001</v>
      </c>
      <c r="W117" s="40"/>
      <c r="X117" s="35"/>
    </row>
    <row r="118" spans="1:24" ht="15" customHeight="1" x14ac:dyDescent="0.25">
      <c r="A118" s="1" t="s">
        <v>77</v>
      </c>
      <c r="B118" s="80" t="s">
        <v>78</v>
      </c>
      <c r="C118" s="80" t="s">
        <v>78</v>
      </c>
      <c r="D118" s="80">
        <f t="shared" ref="D118:S118" si="13">+D117/D7</f>
        <v>0.13179782469609724</v>
      </c>
      <c r="E118" s="80">
        <f t="shared" si="13"/>
        <v>0.45279555362924812</v>
      </c>
      <c r="F118" s="103">
        <f t="shared" si="13"/>
        <v>0.46397188049209143</v>
      </c>
      <c r="G118" s="103">
        <f t="shared" si="13"/>
        <v>0.46919233971690261</v>
      </c>
      <c r="H118" s="103">
        <f t="shared" si="13"/>
        <v>0.42521049474596229</v>
      </c>
      <c r="I118" s="103">
        <f t="shared" si="13"/>
        <v>0.32807926142760641</v>
      </c>
      <c r="J118" s="103">
        <f t="shared" si="13"/>
        <v>0.41591320072332727</v>
      </c>
      <c r="K118" s="103">
        <f t="shared" si="13"/>
        <v>0.4816743827160494</v>
      </c>
      <c r="L118" s="103">
        <f t="shared" si="13"/>
        <v>0.40484611332681164</v>
      </c>
      <c r="M118" s="103">
        <f t="shared" si="13"/>
        <v>0.40122439368966334</v>
      </c>
      <c r="N118" s="103">
        <f t="shared" si="13"/>
        <v>0.37991573033707871</v>
      </c>
      <c r="O118" s="103">
        <f t="shared" si="13"/>
        <v>0.38788563253698727</v>
      </c>
      <c r="P118" s="103">
        <f t="shared" si="13"/>
        <v>0.40957795757708287</v>
      </c>
      <c r="Q118" s="103">
        <f t="shared" si="13"/>
        <v>0.44261667941851573</v>
      </c>
      <c r="R118" s="103">
        <f t="shared" si="13"/>
        <v>0.39967800362245925</v>
      </c>
      <c r="S118" s="103">
        <f t="shared" si="13"/>
        <v>0.42631506854833839</v>
      </c>
      <c r="T118" s="21">
        <v>0.39773455866638169</v>
      </c>
      <c r="U118" s="21">
        <f>+U117/U7</f>
        <v>0.35392892149253335</v>
      </c>
      <c r="V118" s="57">
        <f>+V117/V7</f>
        <v>0.28567477876106201</v>
      </c>
    </row>
    <row r="119" spans="1:24" ht="15" customHeight="1" x14ac:dyDescent="0.25">
      <c r="U119" s="35"/>
      <c r="V119" s="52"/>
    </row>
    <row r="120" spans="1:24" ht="15" customHeight="1" x14ac:dyDescent="0.25">
      <c r="U120" s="35"/>
      <c r="V120" s="52"/>
    </row>
    <row r="121" spans="1:24" ht="15" customHeight="1" x14ac:dyDescent="0.25">
      <c r="R121" s="40"/>
      <c r="S121" s="40"/>
      <c r="U121" s="35"/>
      <c r="V121" s="52"/>
    </row>
    <row r="122" spans="1:24" ht="15" customHeight="1" x14ac:dyDescent="0.25">
      <c r="U122" s="35"/>
      <c r="V122" s="5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B18AB-B64F-4FFB-9599-204E3DD94FA3}">
  <dimension ref="A1:K122"/>
  <sheetViews>
    <sheetView zoomScale="110" zoomScaleNormal="110" workbookViewId="0">
      <pane ySplit="2" topLeftCell="A104" activePane="bottomLeft" state="frozen"/>
      <selection pane="bottomLeft" activeCell="I115" sqref="I115"/>
    </sheetView>
  </sheetViews>
  <sheetFormatPr defaultRowHeight="14.5" x14ac:dyDescent="0.35"/>
  <cols>
    <col min="1" max="1" width="41.26953125" customWidth="1"/>
    <col min="2" max="8" width="8.7265625" customWidth="1"/>
    <col min="9" max="9" width="9" style="5"/>
  </cols>
  <sheetData>
    <row r="1" spans="1:10" x14ac:dyDescent="0.35">
      <c r="A1" s="9" t="s">
        <v>47</v>
      </c>
      <c r="I1" s="67"/>
    </row>
    <row r="2" spans="1:10" x14ac:dyDescent="0.35">
      <c r="A2" s="1" t="s">
        <v>48</v>
      </c>
      <c r="B2" s="1">
        <v>2018</v>
      </c>
      <c r="C2" s="1">
        <v>2019</v>
      </c>
      <c r="D2" s="1">
        <v>2020</v>
      </c>
      <c r="E2" s="1">
        <v>2021</v>
      </c>
      <c r="F2" s="1">
        <v>2022</v>
      </c>
      <c r="G2" s="11">
        <v>2023</v>
      </c>
      <c r="H2" s="11">
        <v>2024</v>
      </c>
      <c r="I2" s="11">
        <v>2025</v>
      </c>
      <c r="J2" s="11"/>
    </row>
    <row r="3" spans="1:10" x14ac:dyDescent="0.35">
      <c r="A3" s="2" t="s">
        <v>10</v>
      </c>
      <c r="B3" s="12">
        <v>160</v>
      </c>
      <c r="C3" s="12">
        <v>220</v>
      </c>
      <c r="D3" s="12">
        <v>362.5</v>
      </c>
      <c r="E3" s="12">
        <v>948.9</v>
      </c>
      <c r="F3" s="12">
        <v>1488.6</v>
      </c>
      <c r="G3" s="12">
        <v>1346.1</v>
      </c>
      <c r="H3" s="41">
        <v>1344.598</v>
      </c>
      <c r="I3" s="35">
        <v>1210.3230000000001</v>
      </c>
      <c r="J3" s="96"/>
    </row>
    <row r="4" spans="1:10" x14ac:dyDescent="0.35">
      <c r="A4" s="2" t="s">
        <v>11</v>
      </c>
      <c r="B4" s="12">
        <v>19</v>
      </c>
      <c r="C4" s="12">
        <v>71</v>
      </c>
      <c r="D4" s="12">
        <v>121</v>
      </c>
      <c r="E4" s="12">
        <v>139</v>
      </c>
      <c r="F4" s="12">
        <v>170.5</v>
      </c>
      <c r="G4" s="12">
        <v>206.2</v>
      </c>
      <c r="H4" s="41">
        <v>267.82100000000003</v>
      </c>
      <c r="I4" s="35">
        <v>371.54199999999997</v>
      </c>
      <c r="J4" s="96"/>
    </row>
    <row r="5" spans="1:10" x14ac:dyDescent="0.35">
      <c r="A5" s="2" t="s">
        <v>12</v>
      </c>
      <c r="B5" s="12">
        <v>0</v>
      </c>
      <c r="C5" s="12">
        <v>0</v>
      </c>
      <c r="D5" s="13">
        <v>1.8</v>
      </c>
      <c r="E5" s="12">
        <v>32.799999999999997</v>
      </c>
      <c r="F5" s="12">
        <v>105.5</v>
      </c>
      <c r="G5" s="12">
        <v>170.2</v>
      </c>
      <c r="H5" s="41">
        <v>244.94300000000001</v>
      </c>
      <c r="I5" s="35">
        <v>324.43599999999998</v>
      </c>
      <c r="J5" s="96"/>
    </row>
    <row r="6" spans="1:10" x14ac:dyDescent="0.35">
      <c r="A6" s="2" t="s">
        <v>13</v>
      </c>
      <c r="B6" s="12">
        <v>5</v>
      </c>
      <c r="C6" s="12">
        <v>3.5</v>
      </c>
      <c r="D6" s="12">
        <v>5.8</v>
      </c>
      <c r="E6" s="12">
        <v>8.1999999999999993</v>
      </c>
      <c r="F6" s="12">
        <v>8.4</v>
      </c>
      <c r="G6" s="12">
        <v>6.4</v>
      </c>
      <c r="H6" s="41">
        <v>5.8559999999999999</v>
      </c>
      <c r="I6" s="35">
        <v>5.8680000000000003</v>
      </c>
      <c r="J6" s="96"/>
    </row>
    <row r="7" spans="1:10" x14ac:dyDescent="0.35">
      <c r="A7" s="1" t="s">
        <v>14</v>
      </c>
      <c r="B7" s="14">
        <v>184</v>
      </c>
      <c r="C7" s="14">
        <v>294.5</v>
      </c>
      <c r="D7" s="14">
        <v>491.2</v>
      </c>
      <c r="E7" s="14">
        <v>1128.9000000000001</v>
      </c>
      <c r="F7" s="14">
        <v>1772.9</v>
      </c>
      <c r="G7" s="14">
        <v>1728.9</v>
      </c>
      <c r="H7" s="42">
        <v>1863.2180000000001</v>
      </c>
      <c r="I7" s="36">
        <v>1912.1949999999999</v>
      </c>
      <c r="J7" s="96"/>
    </row>
    <row r="8" spans="1:10" x14ac:dyDescent="0.35">
      <c r="A8" s="1" t="s">
        <v>24</v>
      </c>
      <c r="B8" s="14">
        <v>190.3</v>
      </c>
      <c r="C8" s="14">
        <v>299</v>
      </c>
      <c r="D8" s="14">
        <v>491.7</v>
      </c>
      <c r="E8" s="14">
        <v>1132.7</v>
      </c>
      <c r="F8" s="14">
        <v>1785.6</v>
      </c>
      <c r="G8" s="14">
        <v>1740.4</v>
      </c>
      <c r="H8" s="42">
        <v>1876.3</v>
      </c>
      <c r="I8" s="36">
        <v>1951.9</v>
      </c>
      <c r="J8" s="96"/>
    </row>
    <row r="9" spans="1:10" x14ac:dyDescent="0.35">
      <c r="A9" s="2"/>
      <c r="B9" s="2"/>
      <c r="C9" s="2"/>
      <c r="D9" s="2"/>
      <c r="E9" s="5"/>
      <c r="F9" s="5"/>
      <c r="G9" s="5"/>
      <c r="H9" s="2"/>
      <c r="I9" s="35"/>
    </row>
    <row r="10" spans="1:10" x14ac:dyDescent="0.35">
      <c r="A10" s="2" t="s">
        <v>15</v>
      </c>
      <c r="B10" s="15">
        <v>-59.3</v>
      </c>
      <c r="C10" s="15">
        <v>-123.9</v>
      </c>
      <c r="D10" s="15">
        <v>-169.3</v>
      </c>
      <c r="E10" s="15">
        <v>-272.8</v>
      </c>
      <c r="F10" s="15">
        <v>-417.7</v>
      </c>
      <c r="G10" s="15">
        <v>-421.2</v>
      </c>
      <c r="H10" s="15">
        <v>-441.7</v>
      </c>
      <c r="I10" s="35">
        <v>-469.1</v>
      </c>
    </row>
    <row r="11" spans="1:10" x14ac:dyDescent="0.35">
      <c r="A11" s="2"/>
      <c r="B11" s="15"/>
      <c r="C11" s="15"/>
      <c r="D11" s="15"/>
      <c r="E11" s="15"/>
      <c r="F11" s="15"/>
      <c r="G11" s="15"/>
      <c r="H11" s="15"/>
      <c r="I11" s="66"/>
    </row>
    <row r="12" spans="1:10" x14ac:dyDescent="0.35">
      <c r="A12" s="1" t="s">
        <v>16</v>
      </c>
      <c r="B12" s="15">
        <v>124.6</v>
      </c>
      <c r="C12" s="15">
        <v>170.6</v>
      </c>
      <c r="D12" s="15">
        <v>321.8</v>
      </c>
      <c r="E12" s="15">
        <v>856.1</v>
      </c>
      <c r="F12" s="15">
        <v>1355.2</v>
      </c>
      <c r="G12" s="15">
        <v>1307.7</v>
      </c>
      <c r="H12" s="12">
        <v>1421.5</v>
      </c>
      <c r="I12" s="35">
        <v>1443.1</v>
      </c>
    </row>
    <row r="13" spans="1:10" x14ac:dyDescent="0.35">
      <c r="A13" s="1" t="s">
        <v>17</v>
      </c>
      <c r="B13" s="16">
        <v>0.67700000000000005</v>
      </c>
      <c r="C13" s="16">
        <v>0.57899999999999996</v>
      </c>
      <c r="D13" s="16">
        <v>0.65500000000000003</v>
      </c>
      <c r="E13" s="16">
        <v>0.75800000000000001</v>
      </c>
      <c r="F13" s="16">
        <v>0.76400000000000001</v>
      </c>
      <c r="G13" s="16">
        <v>0.75600000000000001</v>
      </c>
      <c r="H13" s="16">
        <v>0.76295597341929688</v>
      </c>
      <c r="I13" s="17">
        <v>0.755</v>
      </c>
    </row>
    <row r="14" spans="1:10" x14ac:dyDescent="0.35">
      <c r="A14" s="2"/>
      <c r="B14" s="5"/>
      <c r="C14" s="2"/>
      <c r="D14" s="2"/>
      <c r="E14" s="2"/>
      <c r="F14" s="2"/>
      <c r="G14" s="2"/>
      <c r="H14" s="15"/>
      <c r="I14" s="66"/>
    </row>
    <row r="15" spans="1:10" x14ac:dyDescent="0.35">
      <c r="A15" s="2" t="s">
        <v>18</v>
      </c>
      <c r="B15" s="15">
        <v>-107.9</v>
      </c>
      <c r="C15" s="15">
        <v>-199.1</v>
      </c>
      <c r="D15" s="15">
        <v>-178.4</v>
      </c>
      <c r="E15" s="15">
        <v>-266.8</v>
      </c>
      <c r="F15" s="15">
        <v>-301</v>
      </c>
      <c r="G15" s="15">
        <v>-361.1</v>
      </c>
      <c r="H15" s="15">
        <v>-419.9</v>
      </c>
      <c r="I15" s="35">
        <v>-540.20000000000005</v>
      </c>
    </row>
    <row r="16" spans="1:10" x14ac:dyDescent="0.35">
      <c r="A16" s="10" t="s">
        <v>61</v>
      </c>
      <c r="B16" s="18">
        <v>0</v>
      </c>
      <c r="C16" s="18">
        <v>0</v>
      </c>
      <c r="D16" s="18">
        <v>0</v>
      </c>
      <c r="E16" s="19">
        <v>-2.9</v>
      </c>
      <c r="F16" s="19">
        <v>-30.2</v>
      </c>
      <c r="G16" s="19">
        <v>-39.9</v>
      </c>
      <c r="H16" s="19">
        <v>-73.8</v>
      </c>
      <c r="I16" s="35">
        <v>-168.5</v>
      </c>
      <c r="J16" s="96"/>
    </row>
    <row r="17" spans="1:9" x14ac:dyDescent="0.35">
      <c r="A17" s="2" t="s">
        <v>19</v>
      </c>
      <c r="B17" s="15">
        <v>-76</v>
      </c>
      <c r="C17" s="15">
        <v>-61.6</v>
      </c>
      <c r="D17" s="15">
        <v>-56</v>
      </c>
      <c r="E17" s="15">
        <v>-248</v>
      </c>
      <c r="F17" s="15">
        <v>-349.75</v>
      </c>
      <c r="G17" s="15">
        <v>-255.2</v>
      </c>
      <c r="H17" s="15">
        <v>-330.5</v>
      </c>
      <c r="I17" s="35">
        <v>-355.2</v>
      </c>
    </row>
    <row r="18" spans="1:9" x14ac:dyDescent="0.35">
      <c r="A18" s="1" t="s">
        <v>25</v>
      </c>
      <c r="B18" s="20">
        <f>+B15+B17</f>
        <v>-183.9</v>
      </c>
      <c r="C18" s="20">
        <f t="shared" ref="C18:H18" si="0">+C15+C17</f>
        <v>-260.7</v>
      </c>
      <c r="D18" s="20">
        <f t="shared" si="0"/>
        <v>-234.4</v>
      </c>
      <c r="E18" s="20">
        <f t="shared" si="0"/>
        <v>-514.79999999999995</v>
      </c>
      <c r="F18" s="20">
        <f t="shared" si="0"/>
        <v>-650.75</v>
      </c>
      <c r="G18" s="20">
        <f t="shared" si="0"/>
        <v>-616.29999999999995</v>
      </c>
      <c r="H18" s="20">
        <f t="shared" si="0"/>
        <v>-750.4</v>
      </c>
      <c r="I18" s="36">
        <f>+I15+I17</f>
        <v>-895.40000000000009</v>
      </c>
    </row>
    <row r="19" spans="1:9" x14ac:dyDescent="0.35">
      <c r="A19" s="1"/>
      <c r="B19" s="2"/>
      <c r="C19" s="2"/>
      <c r="D19" s="2"/>
      <c r="E19" s="2"/>
      <c r="F19" s="2"/>
      <c r="G19" s="2"/>
      <c r="H19" s="2"/>
      <c r="I19" s="35"/>
    </row>
    <row r="20" spans="1:9" x14ac:dyDescent="0.35">
      <c r="A20" s="2" t="s">
        <v>26</v>
      </c>
      <c r="B20" s="15">
        <v>0</v>
      </c>
      <c r="C20" s="15">
        <v>-51.8</v>
      </c>
      <c r="D20" s="15">
        <v>-16.8</v>
      </c>
      <c r="E20" s="15">
        <v>-127.4</v>
      </c>
      <c r="F20" s="15">
        <v>0</v>
      </c>
      <c r="G20" s="15">
        <v>0</v>
      </c>
      <c r="H20" s="15">
        <v>0</v>
      </c>
      <c r="I20" s="30">
        <f>+H20</f>
        <v>0</v>
      </c>
    </row>
    <row r="21" spans="1:9" x14ac:dyDescent="0.35">
      <c r="A21" s="1" t="s">
        <v>27</v>
      </c>
      <c r="B21" s="20">
        <f t="shared" ref="B21:H21" si="1">+B18-B20</f>
        <v>-183.9</v>
      </c>
      <c r="C21" s="20">
        <f t="shared" si="1"/>
        <v>-208.89999999999998</v>
      </c>
      <c r="D21" s="20">
        <f t="shared" si="1"/>
        <v>-217.6</v>
      </c>
      <c r="E21" s="20">
        <f t="shared" si="1"/>
        <v>-387.4</v>
      </c>
      <c r="F21" s="20">
        <f t="shared" si="1"/>
        <v>-650.75</v>
      </c>
      <c r="G21" s="20">
        <f t="shared" si="1"/>
        <v>-616.29999999999995</v>
      </c>
      <c r="H21" s="20">
        <f t="shared" si="1"/>
        <v>-750.4</v>
      </c>
      <c r="I21" s="36">
        <f>+I18</f>
        <v>-895.40000000000009</v>
      </c>
    </row>
    <row r="22" spans="1:9" x14ac:dyDescent="0.35">
      <c r="A22" s="2"/>
      <c r="B22" s="2"/>
      <c r="C22" s="2"/>
      <c r="D22" s="2"/>
      <c r="E22" s="2"/>
      <c r="F22" s="40"/>
      <c r="G22" s="15"/>
      <c r="H22" s="2"/>
      <c r="I22" s="15"/>
    </row>
    <row r="23" spans="1:9" x14ac:dyDescent="0.35">
      <c r="A23" s="2" t="s">
        <v>20</v>
      </c>
      <c r="B23" s="15">
        <v>-52.9</v>
      </c>
      <c r="C23" s="15">
        <v>-85.6</v>
      </c>
      <c r="D23" s="15">
        <v>88</v>
      </c>
      <c r="E23" s="15">
        <v>345.1</v>
      </c>
      <c r="F23" s="15">
        <v>717.2</v>
      </c>
      <c r="G23" s="15">
        <v>702.9</v>
      </c>
      <c r="H23" s="15">
        <v>684.2</v>
      </c>
      <c r="I23" s="35">
        <v>587.29999999999995</v>
      </c>
    </row>
    <row r="24" spans="1:9" x14ac:dyDescent="0.35">
      <c r="A24" s="1" t="s">
        <v>21</v>
      </c>
      <c r="B24" s="20">
        <v>-52.9</v>
      </c>
      <c r="C24" s="20">
        <v>-33.799999999999997</v>
      </c>
      <c r="D24" s="20">
        <v>104.8</v>
      </c>
      <c r="E24" s="20">
        <v>472.5</v>
      </c>
      <c r="F24" s="20">
        <v>717.2</v>
      </c>
      <c r="G24" s="20">
        <v>702.9</v>
      </c>
      <c r="H24" s="20">
        <v>684.2</v>
      </c>
      <c r="I24" s="36">
        <f>+I23</f>
        <v>587.29999999999995</v>
      </c>
    </row>
    <row r="25" spans="1:9" x14ac:dyDescent="0.35">
      <c r="A25" s="1" t="s">
        <v>41</v>
      </c>
      <c r="B25" s="21">
        <v>-0.28799999999999998</v>
      </c>
      <c r="C25" s="21">
        <v>-0.115</v>
      </c>
      <c r="D25" s="21">
        <v>0.21299999999999999</v>
      </c>
      <c r="E25" s="21">
        <v>0.41899999999999998</v>
      </c>
      <c r="F25" s="21">
        <v>0.40500000000000003</v>
      </c>
      <c r="G25" s="21">
        <v>0.40699999999999997</v>
      </c>
      <c r="H25" s="22">
        <v>0.36699999999999999</v>
      </c>
      <c r="I25" s="22">
        <v>0.307</v>
      </c>
    </row>
    <row r="26" spans="1:9" x14ac:dyDescent="0.35">
      <c r="A26" s="2" t="s">
        <v>22</v>
      </c>
      <c r="B26" s="15">
        <v>-64.3</v>
      </c>
      <c r="C26" s="15">
        <v>-98.5</v>
      </c>
      <c r="D26" s="15">
        <v>-30.6</v>
      </c>
      <c r="E26" s="15">
        <v>328.2</v>
      </c>
      <c r="F26" s="15">
        <v>688.5</v>
      </c>
      <c r="G26" s="15">
        <v>657.7</v>
      </c>
      <c r="H26" s="15">
        <v>632.1</v>
      </c>
      <c r="I26" s="93">
        <v>523</v>
      </c>
    </row>
    <row r="27" spans="1:9" x14ac:dyDescent="0.35">
      <c r="A27" s="1" t="s">
        <v>23</v>
      </c>
      <c r="B27" s="20">
        <v>-64.31</v>
      </c>
      <c r="C27" s="20">
        <v>-46.7</v>
      </c>
      <c r="D27" s="20">
        <v>-13.8</v>
      </c>
      <c r="E27" s="20">
        <v>455.7</v>
      </c>
      <c r="F27" s="20">
        <v>688.5</v>
      </c>
      <c r="G27" s="20">
        <v>657.7</v>
      </c>
      <c r="H27" s="20">
        <v>632.1</v>
      </c>
      <c r="I27" s="94">
        <f>+I26</f>
        <v>523</v>
      </c>
    </row>
    <row r="28" spans="1:9" x14ac:dyDescent="0.35">
      <c r="A28" s="1" t="s">
        <v>42</v>
      </c>
      <c r="B28" s="22">
        <f>+B27/B7</f>
        <v>-0.34951086956521743</v>
      </c>
      <c r="C28" s="22">
        <f>+C27/C7</f>
        <v>-0.15857385398981325</v>
      </c>
      <c r="D28" s="22">
        <f>+D27/D7</f>
        <v>-2.8094462540716614E-2</v>
      </c>
      <c r="E28" s="22">
        <f>+E27/E7</f>
        <v>0.40366728673930369</v>
      </c>
      <c r="F28" s="22">
        <f>+F27/F7</f>
        <v>0.38834677646793386</v>
      </c>
      <c r="G28" s="22">
        <v>0.38</v>
      </c>
      <c r="H28" s="22">
        <v>0.33900000000000002</v>
      </c>
      <c r="I28" s="95">
        <v>0.27300000000000002</v>
      </c>
    </row>
    <row r="29" spans="1:9" x14ac:dyDescent="0.35">
      <c r="A29" s="1"/>
      <c r="B29" s="2"/>
      <c r="C29" s="2"/>
      <c r="D29" s="2"/>
      <c r="E29" s="2"/>
      <c r="F29" s="2"/>
      <c r="G29" s="2"/>
      <c r="H29" s="2"/>
      <c r="I29" s="15"/>
    </row>
    <row r="30" spans="1:9" x14ac:dyDescent="0.35">
      <c r="A30" s="1" t="s">
        <v>28</v>
      </c>
      <c r="B30" s="20">
        <v>-65.2</v>
      </c>
      <c r="C30" s="20">
        <v>-97.8</v>
      </c>
      <c r="D30" s="20">
        <v>-54</v>
      </c>
      <c r="E30" s="20">
        <v>299.7</v>
      </c>
      <c r="F30" s="20">
        <v>688.1</v>
      </c>
      <c r="G30" s="20">
        <v>712.3</v>
      </c>
      <c r="H30" s="26">
        <v>698.9</v>
      </c>
      <c r="I30" s="94">
        <v>549.1</v>
      </c>
    </row>
    <row r="31" spans="1:9" x14ac:dyDescent="0.35">
      <c r="A31" s="1" t="s">
        <v>29</v>
      </c>
      <c r="B31" s="20">
        <v>-65.400000000000006</v>
      </c>
      <c r="C31" s="20">
        <v>-96.8</v>
      </c>
      <c r="D31" s="20">
        <v>-15.5</v>
      </c>
      <c r="E31" s="20">
        <v>258.3</v>
      </c>
      <c r="F31" s="20">
        <v>535.20000000000005</v>
      </c>
      <c r="G31" s="20">
        <v>536.29999999999995</v>
      </c>
      <c r="H31" s="26">
        <v>524.29999999999995</v>
      </c>
      <c r="I31" s="94">
        <v>388.6</v>
      </c>
    </row>
    <row r="32" spans="1:9" x14ac:dyDescent="0.35">
      <c r="A32" s="1"/>
      <c r="B32" s="2"/>
      <c r="C32" s="2"/>
      <c r="D32" s="2"/>
      <c r="E32" s="2"/>
      <c r="F32" s="2"/>
      <c r="G32" s="2"/>
      <c r="H32" s="2"/>
      <c r="I32" s="17"/>
    </row>
    <row r="33" spans="1:11" x14ac:dyDescent="0.35">
      <c r="A33" s="1" t="s">
        <v>43</v>
      </c>
      <c r="B33" s="3">
        <f>-35.13/100</f>
        <v>-0.3513</v>
      </c>
      <c r="C33" s="3">
        <f>-47.77/100</f>
        <v>-0.47770000000000001</v>
      </c>
      <c r="D33" s="3">
        <f>-7.28/100</f>
        <v>-7.2800000000000004E-2</v>
      </c>
      <c r="E33" s="2">
        <v>1.01</v>
      </c>
      <c r="F33" s="2">
        <v>1.43</v>
      </c>
      <c r="G33" s="2">
        <v>1.49</v>
      </c>
      <c r="H33" s="3">
        <v>1.51</v>
      </c>
      <c r="I33" s="38">
        <v>1.1299999999999999</v>
      </c>
    </row>
    <row r="34" spans="1:11" x14ac:dyDescent="0.35">
      <c r="A34" s="1" t="s">
        <v>44</v>
      </c>
      <c r="B34" s="3">
        <f>-35.13/100</f>
        <v>-0.3513</v>
      </c>
      <c r="C34" s="3">
        <f>-47.77/100</f>
        <v>-0.47770000000000001</v>
      </c>
      <c r="D34" s="3">
        <f>-7.28/100</f>
        <v>-7.2800000000000004E-2</v>
      </c>
      <c r="E34" s="2">
        <v>0.72</v>
      </c>
      <c r="F34" s="2">
        <v>1.43</v>
      </c>
      <c r="G34" s="2">
        <v>1.49</v>
      </c>
      <c r="H34" s="3">
        <v>1.51</v>
      </c>
      <c r="I34" s="38">
        <v>1.1299999999999999</v>
      </c>
    </row>
    <row r="35" spans="1:11" x14ac:dyDescent="0.35">
      <c r="A35" s="2"/>
      <c r="B35" s="2"/>
      <c r="C35" s="2"/>
      <c r="D35" s="2"/>
      <c r="E35" s="2"/>
      <c r="F35" s="2"/>
      <c r="G35" s="2"/>
      <c r="H35" s="2"/>
      <c r="I35" s="35"/>
    </row>
    <row r="36" spans="1:11" x14ac:dyDescent="0.35">
      <c r="A36" s="1" t="s">
        <v>83</v>
      </c>
      <c r="B36" s="24">
        <v>177</v>
      </c>
      <c r="C36" s="24">
        <v>210</v>
      </c>
      <c r="D36" s="24">
        <v>238</v>
      </c>
      <c r="E36" s="24">
        <v>286</v>
      </c>
      <c r="F36" s="24">
        <v>325</v>
      </c>
      <c r="G36" s="24">
        <v>361</v>
      </c>
      <c r="H36" s="24">
        <v>405.9</v>
      </c>
    </row>
    <row r="37" spans="1:11" x14ac:dyDescent="0.35">
      <c r="A37" s="1" t="s">
        <v>84</v>
      </c>
      <c r="B37" s="25">
        <v>126</v>
      </c>
      <c r="C37" s="25">
        <v>161</v>
      </c>
      <c r="D37" s="25">
        <v>186</v>
      </c>
      <c r="E37" s="25">
        <v>224</v>
      </c>
      <c r="F37" s="25">
        <v>259</v>
      </c>
      <c r="G37" s="25">
        <v>293</v>
      </c>
      <c r="H37" s="24">
        <v>332.6</v>
      </c>
    </row>
    <row r="38" spans="1:11" x14ac:dyDescent="0.35">
      <c r="A38" s="1" t="s">
        <v>45</v>
      </c>
      <c r="B38" s="7">
        <f t="shared" ref="B38:H38" si="2">+B37/B36</f>
        <v>0.71186440677966101</v>
      </c>
      <c r="C38" s="7">
        <f t="shared" si="2"/>
        <v>0.76666666666666672</v>
      </c>
      <c r="D38" s="7">
        <f t="shared" si="2"/>
        <v>0.78151260504201681</v>
      </c>
      <c r="E38" s="7">
        <f t="shared" si="2"/>
        <v>0.78321678321678323</v>
      </c>
      <c r="F38" s="7">
        <f t="shared" si="2"/>
        <v>0.79692307692307696</v>
      </c>
      <c r="G38" s="7">
        <f t="shared" si="2"/>
        <v>0.81163434903047094</v>
      </c>
      <c r="H38" s="7">
        <f t="shared" si="2"/>
        <v>0.81941364868194144</v>
      </c>
    </row>
    <row r="39" spans="1:11" x14ac:dyDescent="0.35">
      <c r="A39" s="1"/>
      <c r="B39" s="7"/>
      <c r="C39" s="7"/>
      <c r="D39" s="7"/>
      <c r="E39" s="7"/>
      <c r="F39" s="7"/>
      <c r="G39" s="7"/>
      <c r="H39" s="7"/>
    </row>
    <row r="40" spans="1:11" x14ac:dyDescent="0.35">
      <c r="A40" s="1" t="s">
        <v>65</v>
      </c>
      <c r="B40" s="7"/>
      <c r="C40" s="7"/>
      <c r="D40" s="7"/>
      <c r="E40" s="7"/>
      <c r="F40" s="7"/>
      <c r="G40" s="7"/>
      <c r="H40" s="24">
        <v>379</v>
      </c>
      <c r="I40" s="98">
        <v>433.6</v>
      </c>
    </row>
    <row r="41" spans="1:11" x14ac:dyDescent="0.35">
      <c r="A41" s="1" t="s">
        <v>66</v>
      </c>
      <c r="B41" s="7"/>
      <c r="C41" s="7"/>
      <c r="D41" s="7"/>
      <c r="E41" s="7"/>
      <c r="F41" s="7"/>
      <c r="G41" s="7"/>
      <c r="H41" s="24">
        <v>322</v>
      </c>
      <c r="I41" s="98">
        <v>373.7</v>
      </c>
    </row>
    <row r="42" spans="1:11" x14ac:dyDescent="0.35">
      <c r="A42" s="1" t="s">
        <v>62</v>
      </c>
      <c r="B42" s="7"/>
      <c r="C42" s="7"/>
      <c r="D42" s="7"/>
      <c r="E42" s="7"/>
      <c r="F42" s="7"/>
      <c r="G42" s="7"/>
      <c r="H42" s="7">
        <f>+H41/H40</f>
        <v>0.84960422163588389</v>
      </c>
      <c r="I42" s="70">
        <f>+I41/I40</f>
        <v>0.86185424354243534</v>
      </c>
    </row>
    <row r="43" spans="1:11" x14ac:dyDescent="0.35">
      <c r="A43" s="1"/>
      <c r="H43" s="4"/>
      <c r="I43" s="35"/>
    </row>
    <row r="44" spans="1:11" x14ac:dyDescent="0.35">
      <c r="A44" s="1" t="s">
        <v>36</v>
      </c>
      <c r="B44" s="6"/>
      <c r="C44" s="6"/>
      <c r="D44" s="6"/>
      <c r="E44" s="6"/>
      <c r="F44" s="6"/>
      <c r="G44" s="6"/>
      <c r="H44" s="4"/>
      <c r="I44" s="35"/>
    </row>
    <row r="45" spans="1:11" x14ac:dyDescent="0.35">
      <c r="A45" s="2" t="s">
        <v>37</v>
      </c>
      <c r="B45" s="6"/>
      <c r="C45" s="6"/>
      <c r="D45" s="15">
        <v>105.9</v>
      </c>
      <c r="E45" s="15">
        <v>419.3</v>
      </c>
      <c r="F45" s="15">
        <v>735.2</v>
      </c>
      <c r="G45" s="15">
        <v>738.3</v>
      </c>
      <c r="H45" s="15">
        <v>799.9</v>
      </c>
      <c r="I45" s="93">
        <f>+I48-I46-I47</f>
        <v>767.89999999999986</v>
      </c>
      <c r="J45" s="97"/>
      <c r="K45" s="37"/>
    </row>
    <row r="46" spans="1:11" x14ac:dyDescent="0.35">
      <c r="A46" s="2" t="s">
        <v>38</v>
      </c>
      <c r="B46" s="6"/>
      <c r="C46" s="6"/>
      <c r="D46" s="15">
        <v>0</v>
      </c>
      <c r="E46" s="15">
        <v>-4.7</v>
      </c>
      <c r="F46" s="15">
        <v>-154.1</v>
      </c>
      <c r="G46" s="15">
        <v>-213.8</v>
      </c>
      <c r="H46" s="15">
        <v>-177.1</v>
      </c>
      <c r="I46" s="93">
        <v>-218.2</v>
      </c>
      <c r="J46" s="97"/>
      <c r="K46" s="37"/>
    </row>
    <row r="47" spans="1:11" x14ac:dyDescent="0.35">
      <c r="A47" s="2" t="s">
        <v>39</v>
      </c>
      <c r="B47" s="24"/>
      <c r="C47" s="24"/>
      <c r="D47" s="15">
        <v>-0.4</v>
      </c>
      <c r="E47" s="15">
        <v>-33.6</v>
      </c>
      <c r="F47" s="15">
        <v>29.3</v>
      </c>
      <c r="G47" s="15">
        <v>57.4</v>
      </c>
      <c r="H47" s="15">
        <v>-18.7</v>
      </c>
      <c r="I47" s="93">
        <v>-28.3</v>
      </c>
      <c r="J47" s="97"/>
      <c r="K47" s="37"/>
    </row>
    <row r="48" spans="1:11" x14ac:dyDescent="0.35">
      <c r="A48" s="1" t="s">
        <v>40</v>
      </c>
      <c r="B48" s="24"/>
      <c r="C48" s="24"/>
      <c r="D48" s="26">
        <v>105.6</v>
      </c>
      <c r="E48" s="26">
        <v>380.9</v>
      </c>
      <c r="F48" s="26">
        <v>610.4</v>
      </c>
      <c r="G48" s="26">
        <v>582</v>
      </c>
      <c r="H48" s="26">
        <v>604</v>
      </c>
      <c r="I48" s="94">
        <v>521.4</v>
      </c>
      <c r="J48" s="97"/>
      <c r="K48" s="37"/>
    </row>
    <row r="49" spans="1:9" x14ac:dyDescent="0.35">
      <c r="A49" s="1"/>
      <c r="B49" s="24"/>
      <c r="C49" s="24"/>
      <c r="D49" s="27"/>
      <c r="E49" s="27"/>
      <c r="F49" s="27"/>
      <c r="G49" s="27"/>
      <c r="H49" s="27"/>
      <c r="I49" s="35"/>
    </row>
    <row r="50" spans="1:9" x14ac:dyDescent="0.35">
      <c r="A50" s="1" t="s">
        <v>35</v>
      </c>
      <c r="I50" s="35"/>
    </row>
    <row r="51" spans="1:9" x14ac:dyDescent="0.35">
      <c r="A51" s="2" t="s">
        <v>30</v>
      </c>
      <c r="B51" s="6">
        <v>117</v>
      </c>
      <c r="C51" s="6">
        <v>191</v>
      </c>
      <c r="D51" s="6">
        <v>341</v>
      </c>
      <c r="E51" s="6">
        <v>787</v>
      </c>
      <c r="F51" s="6">
        <v>1324</v>
      </c>
      <c r="G51" s="6">
        <v>1310</v>
      </c>
      <c r="H51" s="6">
        <v>1350.021</v>
      </c>
      <c r="I51" s="99">
        <v>1312</v>
      </c>
    </row>
    <row r="52" spans="1:9" x14ac:dyDescent="0.35">
      <c r="A52" s="2" t="s">
        <v>31</v>
      </c>
      <c r="B52" s="6">
        <v>35</v>
      </c>
      <c r="C52" s="6">
        <v>52</v>
      </c>
      <c r="D52" s="6">
        <v>78</v>
      </c>
      <c r="E52" s="6">
        <v>184</v>
      </c>
      <c r="F52" s="6">
        <v>237</v>
      </c>
      <c r="G52" s="6">
        <v>206</v>
      </c>
      <c r="H52" s="6">
        <v>254.28800000000001</v>
      </c>
      <c r="I52" s="99">
        <v>295</v>
      </c>
    </row>
    <row r="53" spans="1:9" x14ac:dyDescent="0.35">
      <c r="A53" s="2" t="s">
        <v>32</v>
      </c>
      <c r="B53" s="6">
        <v>32</v>
      </c>
      <c r="C53" s="6">
        <v>51</v>
      </c>
      <c r="D53" s="6">
        <v>73</v>
      </c>
      <c r="E53" s="6">
        <v>158</v>
      </c>
      <c r="F53" s="6">
        <v>212</v>
      </c>
      <c r="G53" s="6">
        <v>213</v>
      </c>
      <c r="H53" s="6">
        <v>258.90800000000002</v>
      </c>
      <c r="I53" s="99">
        <v>304.7</v>
      </c>
    </row>
    <row r="54" spans="1:9" x14ac:dyDescent="0.35">
      <c r="A54" s="1" t="s">
        <v>34</v>
      </c>
      <c r="B54" s="24">
        <f t="shared" ref="B54:G54" si="3">+B7</f>
        <v>184</v>
      </c>
      <c r="C54" s="24">
        <f t="shared" si="3"/>
        <v>294.5</v>
      </c>
      <c r="D54" s="24">
        <f t="shared" si="3"/>
        <v>491.2</v>
      </c>
      <c r="E54" s="28">
        <f t="shared" si="3"/>
        <v>1128.9000000000001</v>
      </c>
      <c r="F54" s="28">
        <f t="shared" si="3"/>
        <v>1772.9</v>
      </c>
      <c r="G54" s="28">
        <f t="shared" si="3"/>
        <v>1728.9</v>
      </c>
      <c r="H54" s="28">
        <v>1863.2180000000001</v>
      </c>
      <c r="I54" s="98">
        <v>1912</v>
      </c>
    </row>
    <row r="55" spans="1:9" x14ac:dyDescent="0.35">
      <c r="A55" s="2"/>
      <c r="I55" s="35"/>
    </row>
    <row r="56" spans="1:9" x14ac:dyDescent="0.35">
      <c r="A56" s="1" t="s">
        <v>82</v>
      </c>
      <c r="I56" s="35"/>
    </row>
    <row r="57" spans="1:9" x14ac:dyDescent="0.35">
      <c r="A57" s="2" t="s">
        <v>30</v>
      </c>
      <c r="B57" s="6"/>
      <c r="C57" s="6"/>
      <c r="D57" s="6">
        <v>174</v>
      </c>
      <c r="E57" s="6">
        <v>211</v>
      </c>
      <c r="F57" s="6">
        <v>238</v>
      </c>
      <c r="G57" s="6">
        <v>259</v>
      </c>
      <c r="H57" s="6">
        <v>287.10000000000002</v>
      </c>
      <c r="I57" s="35"/>
    </row>
    <row r="58" spans="1:9" x14ac:dyDescent="0.35">
      <c r="A58" s="2" t="s">
        <v>33</v>
      </c>
      <c r="B58" s="6"/>
      <c r="C58" s="6"/>
      <c r="D58" s="6">
        <v>48</v>
      </c>
      <c r="E58" s="6">
        <v>55</v>
      </c>
      <c r="F58" s="6">
        <v>64</v>
      </c>
      <c r="G58" s="6">
        <v>73</v>
      </c>
      <c r="H58" s="6">
        <v>83.4</v>
      </c>
      <c r="I58" s="35"/>
    </row>
    <row r="59" spans="1:9" x14ac:dyDescent="0.35">
      <c r="A59" s="2" t="s">
        <v>32</v>
      </c>
      <c r="B59" s="6"/>
      <c r="C59" s="6"/>
      <c r="D59" s="6">
        <v>16</v>
      </c>
      <c r="E59" s="6">
        <v>19</v>
      </c>
      <c r="F59" s="6">
        <v>23</v>
      </c>
      <c r="G59" s="6">
        <v>29</v>
      </c>
      <c r="H59" s="6">
        <v>35.299999999999997</v>
      </c>
      <c r="I59" s="35"/>
    </row>
    <row r="60" spans="1:9" x14ac:dyDescent="0.35">
      <c r="A60" s="1" t="s">
        <v>34</v>
      </c>
      <c r="B60" s="24"/>
      <c r="C60" s="24"/>
      <c r="D60" s="24">
        <f>+D36</f>
        <v>238</v>
      </c>
      <c r="E60" s="24">
        <f>+E36</f>
        <v>286</v>
      </c>
      <c r="F60" s="24">
        <f>+F36</f>
        <v>325</v>
      </c>
      <c r="G60" s="24">
        <v>361</v>
      </c>
      <c r="H60" s="43">
        <v>405.9</v>
      </c>
      <c r="I60" s="36"/>
    </row>
    <row r="61" spans="1:9" x14ac:dyDescent="0.35">
      <c r="A61" s="2"/>
      <c r="I61" s="35"/>
    </row>
    <row r="62" spans="1:9" x14ac:dyDescent="0.35">
      <c r="A62" s="1" t="s">
        <v>85</v>
      </c>
      <c r="I62" s="35"/>
    </row>
    <row r="63" spans="1:9" x14ac:dyDescent="0.35">
      <c r="A63" s="2" t="s">
        <v>30</v>
      </c>
      <c r="B63" s="6"/>
      <c r="C63" s="6"/>
      <c r="D63" s="6">
        <v>142</v>
      </c>
      <c r="E63" s="6">
        <v>171</v>
      </c>
      <c r="F63" s="6">
        <v>197</v>
      </c>
      <c r="G63" s="6">
        <v>219</v>
      </c>
      <c r="H63" s="44">
        <v>246.7</v>
      </c>
      <c r="I63" s="35"/>
    </row>
    <row r="64" spans="1:9" x14ac:dyDescent="0.35">
      <c r="A64" s="2" t="s">
        <v>31</v>
      </c>
      <c r="B64" s="6"/>
      <c r="C64" s="6"/>
      <c r="D64" s="6">
        <v>34</v>
      </c>
      <c r="E64" s="6">
        <v>40</v>
      </c>
      <c r="F64" s="6">
        <v>47</v>
      </c>
      <c r="G64" s="6">
        <v>55</v>
      </c>
      <c r="H64" s="44">
        <v>63.1</v>
      </c>
      <c r="I64" s="35"/>
    </row>
    <row r="65" spans="1:9" x14ac:dyDescent="0.35">
      <c r="A65" s="2" t="s">
        <v>32</v>
      </c>
      <c r="B65" s="6"/>
      <c r="C65" s="6"/>
      <c r="D65" s="6">
        <v>10</v>
      </c>
      <c r="E65" s="6">
        <v>12</v>
      </c>
      <c r="F65" s="6">
        <v>15</v>
      </c>
      <c r="G65" s="6">
        <v>19</v>
      </c>
      <c r="H65" s="44">
        <v>22.7</v>
      </c>
      <c r="I65" s="35"/>
    </row>
    <row r="66" spans="1:9" x14ac:dyDescent="0.35">
      <c r="A66" s="1" t="s">
        <v>34</v>
      </c>
      <c r="B66" s="24"/>
      <c r="C66" s="24"/>
      <c r="D66" s="24">
        <f>+D37</f>
        <v>186</v>
      </c>
      <c r="E66" s="24">
        <f>+E37</f>
        <v>224</v>
      </c>
      <c r="F66" s="24">
        <f>+F37</f>
        <v>259</v>
      </c>
      <c r="G66" s="24">
        <f>+G37</f>
        <v>293</v>
      </c>
      <c r="H66" s="45">
        <v>332.5</v>
      </c>
      <c r="I66" s="36"/>
    </row>
    <row r="67" spans="1:9" x14ac:dyDescent="0.35">
      <c r="A67" s="1"/>
      <c r="B67" s="24"/>
      <c r="C67" s="24"/>
      <c r="D67" s="24"/>
      <c r="E67" s="24"/>
      <c r="F67" s="24"/>
      <c r="G67" s="24"/>
      <c r="H67" s="45"/>
      <c r="I67" s="36"/>
    </row>
    <row r="68" spans="1:9" x14ac:dyDescent="0.35">
      <c r="A68" s="1" t="s">
        <v>59</v>
      </c>
      <c r="I68" s="68"/>
    </row>
    <row r="69" spans="1:9" x14ac:dyDescent="0.35">
      <c r="A69" s="2" t="s">
        <v>30</v>
      </c>
      <c r="B69" s="6"/>
      <c r="C69" s="6"/>
      <c r="D69" s="6"/>
      <c r="E69" s="6"/>
      <c r="F69" s="6"/>
      <c r="G69" s="6"/>
      <c r="H69" s="77">
        <v>275.60000000000002</v>
      </c>
      <c r="I69" s="35">
        <v>313.10000000000002</v>
      </c>
    </row>
    <row r="70" spans="1:9" x14ac:dyDescent="0.35">
      <c r="A70" s="2" t="s">
        <v>33</v>
      </c>
      <c r="B70" s="6"/>
      <c r="C70" s="6"/>
      <c r="D70" s="6"/>
      <c r="E70" s="6"/>
      <c r="F70" s="6"/>
      <c r="G70" s="6"/>
      <c r="H70" s="77">
        <v>74.5</v>
      </c>
      <c r="I70" s="35">
        <v>88.2</v>
      </c>
    </row>
    <row r="71" spans="1:9" x14ac:dyDescent="0.35">
      <c r="A71" s="2" t="s">
        <v>32</v>
      </c>
      <c r="B71" s="6"/>
      <c r="C71" s="6"/>
      <c r="D71" s="6"/>
      <c r="E71" s="6"/>
      <c r="F71" s="6"/>
      <c r="G71" s="6"/>
      <c r="H71" s="77">
        <v>28.7</v>
      </c>
      <c r="I71" s="35">
        <v>32.299999999999997</v>
      </c>
    </row>
    <row r="72" spans="1:9" x14ac:dyDescent="0.35">
      <c r="A72" s="1" t="s">
        <v>34</v>
      </c>
      <c r="B72" s="24"/>
      <c r="C72" s="24"/>
      <c r="D72" s="24"/>
      <c r="E72" s="24"/>
      <c r="F72" s="24"/>
      <c r="G72" s="24"/>
      <c r="H72" s="78">
        <v>378.9</v>
      </c>
      <c r="I72" s="36">
        <v>433.6</v>
      </c>
    </row>
    <row r="73" spans="1:9" x14ac:dyDescent="0.35">
      <c r="A73" s="1"/>
      <c r="B73" s="24"/>
      <c r="C73" s="24"/>
      <c r="D73" s="24"/>
      <c r="E73" s="24"/>
      <c r="F73" s="24"/>
      <c r="G73" s="24"/>
      <c r="H73" s="78"/>
      <c r="I73" s="2"/>
    </row>
    <row r="74" spans="1:9" x14ac:dyDescent="0.35">
      <c r="A74" s="1" t="s">
        <v>60</v>
      </c>
      <c r="H74" s="79"/>
      <c r="I74" s="2"/>
    </row>
    <row r="75" spans="1:9" x14ac:dyDescent="0.35">
      <c r="A75" s="2" t="s">
        <v>30</v>
      </c>
      <c r="B75" s="6"/>
      <c r="C75" s="6"/>
      <c r="D75" s="6"/>
      <c r="E75" s="6"/>
      <c r="F75" s="6"/>
      <c r="G75" s="6"/>
      <c r="H75" s="77">
        <v>240.8</v>
      </c>
      <c r="I75" s="35">
        <v>277</v>
      </c>
    </row>
    <row r="76" spans="1:9" x14ac:dyDescent="0.35">
      <c r="A76" s="2" t="s">
        <v>33</v>
      </c>
      <c r="B76" s="6"/>
      <c r="C76" s="6"/>
      <c r="D76" s="6"/>
      <c r="E76" s="6"/>
      <c r="F76" s="6"/>
      <c r="G76" s="6"/>
      <c r="H76" s="77">
        <v>59.8</v>
      </c>
      <c r="I76" s="35">
        <v>71.2</v>
      </c>
    </row>
    <row r="77" spans="1:9" x14ac:dyDescent="0.35">
      <c r="A77" s="2" t="s">
        <v>32</v>
      </c>
      <c r="B77" s="6"/>
      <c r="C77" s="6"/>
      <c r="D77" s="6"/>
      <c r="E77" s="6"/>
      <c r="F77" s="6"/>
      <c r="G77" s="6"/>
      <c r="H77" s="77">
        <v>21.2</v>
      </c>
      <c r="I77" s="35">
        <v>25.5</v>
      </c>
    </row>
    <row r="78" spans="1:9" x14ac:dyDescent="0.35">
      <c r="A78" s="1" t="s">
        <v>34</v>
      </c>
      <c r="B78" s="24"/>
      <c r="C78" s="24"/>
      <c r="D78" s="24"/>
      <c r="E78" s="24"/>
      <c r="F78" s="24"/>
      <c r="G78" s="24"/>
      <c r="H78" s="78">
        <v>321.8</v>
      </c>
      <c r="I78" s="36">
        <v>373.7</v>
      </c>
    </row>
    <row r="79" spans="1:9" x14ac:dyDescent="0.35">
      <c r="A79" s="2"/>
      <c r="I79" s="35"/>
    </row>
    <row r="80" spans="1:9" x14ac:dyDescent="0.35">
      <c r="A80" s="1" t="s">
        <v>46</v>
      </c>
      <c r="I80" s="35"/>
    </row>
    <row r="81" spans="1:9" x14ac:dyDescent="0.35">
      <c r="A81" s="2" t="s">
        <v>30</v>
      </c>
      <c r="B81" s="66"/>
      <c r="C81" s="66"/>
      <c r="D81" s="47">
        <v>1.21</v>
      </c>
      <c r="E81" s="47">
        <v>1.01</v>
      </c>
      <c r="F81" s="47">
        <v>1.1499999999999999</v>
      </c>
      <c r="G81" s="47">
        <v>0.89</v>
      </c>
      <c r="H81" s="47">
        <v>0.55000000000000004</v>
      </c>
      <c r="I81" s="38"/>
    </row>
    <row r="82" spans="1:9" x14ac:dyDescent="0.35">
      <c r="A82" s="2" t="s">
        <v>31</v>
      </c>
      <c r="B82" s="66"/>
      <c r="C82" s="66"/>
      <c r="D82" s="47">
        <v>1.05</v>
      </c>
      <c r="E82" s="47">
        <v>1.46</v>
      </c>
      <c r="F82" s="47">
        <v>1.67</v>
      </c>
      <c r="G82" s="47">
        <v>1.38</v>
      </c>
      <c r="H82" s="47">
        <v>1.48</v>
      </c>
      <c r="I82" s="38"/>
    </row>
    <row r="83" spans="1:9" x14ac:dyDescent="0.35">
      <c r="A83" s="2" t="s">
        <v>32</v>
      </c>
      <c r="B83" s="66"/>
      <c r="C83" s="66"/>
      <c r="D83" s="47">
        <v>2.42</v>
      </c>
      <c r="E83" s="47">
        <v>3.06</v>
      </c>
      <c r="F83" s="47">
        <v>3.82</v>
      </c>
      <c r="G83" s="47">
        <v>3.35</v>
      </c>
      <c r="H83" s="47">
        <v>2.78</v>
      </c>
      <c r="I83" s="38"/>
    </row>
    <row r="84" spans="1:9" x14ac:dyDescent="0.35">
      <c r="A84" s="1" t="s">
        <v>34</v>
      </c>
      <c r="B84" s="48">
        <v>1.25</v>
      </c>
      <c r="C84" s="48">
        <v>1.33</v>
      </c>
      <c r="D84" s="48">
        <v>1.23</v>
      </c>
      <c r="E84" s="48">
        <v>1.1399999999999999</v>
      </c>
      <c r="F84" s="48">
        <v>1.27</v>
      </c>
      <c r="G84" s="48">
        <v>1</v>
      </c>
      <c r="H84" s="48">
        <v>0.66</v>
      </c>
      <c r="I84" s="39"/>
    </row>
    <row r="85" spans="1:9" x14ac:dyDescent="0.35">
      <c r="A85" s="1"/>
      <c r="B85" s="27"/>
      <c r="C85" s="27"/>
      <c r="D85" s="27"/>
      <c r="E85" s="27"/>
      <c r="F85" s="27"/>
      <c r="G85" s="27"/>
      <c r="H85" s="27"/>
      <c r="I85" s="35"/>
    </row>
    <row r="86" spans="1:9" x14ac:dyDescent="0.35">
      <c r="A86" s="1" t="s">
        <v>70</v>
      </c>
      <c r="I86" s="35"/>
    </row>
    <row r="87" spans="1:9" x14ac:dyDescent="0.35">
      <c r="A87" s="2" t="s">
        <v>30</v>
      </c>
      <c r="B87" s="66"/>
      <c r="C87" s="66"/>
      <c r="D87" s="47"/>
      <c r="E87" s="47"/>
      <c r="F87" s="47"/>
      <c r="G87" s="47"/>
      <c r="H87" s="47">
        <f>1.06*4</f>
        <v>4.24</v>
      </c>
      <c r="I87" s="38">
        <v>3.19</v>
      </c>
    </row>
    <row r="88" spans="1:9" x14ac:dyDescent="0.35">
      <c r="A88" s="2" t="s">
        <v>31</v>
      </c>
      <c r="B88" s="66"/>
      <c r="C88" s="66"/>
      <c r="D88" s="47"/>
      <c r="E88" s="47"/>
      <c r="F88" s="47"/>
      <c r="G88" s="47"/>
      <c r="H88" s="47">
        <v>3.25</v>
      </c>
      <c r="I88" s="38">
        <v>2.91</v>
      </c>
    </row>
    <row r="89" spans="1:9" x14ac:dyDescent="0.35">
      <c r="A89" s="2" t="s">
        <v>32</v>
      </c>
      <c r="B89" s="66"/>
      <c r="C89" s="66"/>
      <c r="D89" s="47"/>
      <c r="E89" s="47"/>
      <c r="F89" s="47"/>
      <c r="G89" s="47"/>
      <c r="H89" s="47">
        <v>6.04</v>
      </c>
      <c r="I89" s="38">
        <v>4.66</v>
      </c>
    </row>
    <row r="90" spans="1:9" x14ac:dyDescent="0.35">
      <c r="A90" s="1" t="s">
        <v>34</v>
      </c>
      <c r="B90" s="48"/>
      <c r="C90" s="48"/>
      <c r="D90" s="48"/>
      <c r="E90" s="48"/>
      <c r="F90" s="48"/>
      <c r="G90" s="48"/>
      <c r="H90" s="48">
        <v>4.18</v>
      </c>
      <c r="I90" s="39">
        <v>3.24</v>
      </c>
    </row>
    <row r="91" spans="1:9" x14ac:dyDescent="0.35">
      <c r="A91" s="2"/>
      <c r="G91" s="29"/>
      <c r="H91" s="29"/>
    </row>
    <row r="92" spans="1:9" x14ac:dyDescent="0.35">
      <c r="A92" s="1" t="s">
        <v>74</v>
      </c>
      <c r="I92" s="35"/>
    </row>
    <row r="93" spans="1:9" x14ac:dyDescent="0.35">
      <c r="A93" s="2" t="s">
        <v>30</v>
      </c>
      <c r="B93" s="66"/>
      <c r="C93" s="66"/>
      <c r="D93" s="47">
        <v>4.8499999999999996</v>
      </c>
      <c r="E93" s="47">
        <v>4.58</v>
      </c>
      <c r="F93" s="47">
        <v>4.72</v>
      </c>
      <c r="G93" s="47">
        <v>5.16</v>
      </c>
      <c r="H93" s="47">
        <v>6.04</v>
      </c>
      <c r="I93" s="38">
        <v>7.06</v>
      </c>
    </row>
    <row r="94" spans="1:9" x14ac:dyDescent="0.35">
      <c r="A94" s="2" t="s">
        <v>31</v>
      </c>
      <c r="B94" s="66"/>
      <c r="C94" s="66"/>
      <c r="D94" s="47">
        <v>10.65</v>
      </c>
      <c r="E94" s="47">
        <v>9.69</v>
      </c>
      <c r="F94" s="47">
        <v>10.33</v>
      </c>
      <c r="G94" s="47">
        <v>10.119999999999999</v>
      </c>
      <c r="H94" s="47">
        <v>8.51</v>
      </c>
      <c r="I94" s="100">
        <v>8.09</v>
      </c>
    </row>
    <row r="95" spans="1:9" x14ac:dyDescent="0.35">
      <c r="A95" s="2" t="s">
        <v>32</v>
      </c>
      <c r="B95" s="66"/>
      <c r="C95" s="66"/>
      <c r="D95" s="47">
        <v>13.76</v>
      </c>
      <c r="E95" s="47">
        <v>11.94</v>
      </c>
      <c r="F95" s="47">
        <v>12.31</v>
      </c>
      <c r="G95" s="47">
        <v>13.8</v>
      </c>
      <c r="H95" s="47">
        <v>15.51</v>
      </c>
      <c r="I95" s="38">
        <v>15.99</v>
      </c>
    </row>
    <row r="96" spans="1:9" x14ac:dyDescent="0.35">
      <c r="A96" s="1" t="s">
        <v>34</v>
      </c>
      <c r="B96" s="48">
        <v>5.84</v>
      </c>
      <c r="C96" s="48">
        <v>7.09</v>
      </c>
      <c r="D96" s="48">
        <v>7.99</v>
      </c>
      <c r="E96" s="48">
        <v>7.61</v>
      </c>
      <c r="F96" s="48">
        <v>8.52</v>
      </c>
      <c r="G96" s="48">
        <v>8.39</v>
      </c>
      <c r="H96" s="48">
        <v>9.2100000000000009</v>
      </c>
      <c r="I96" s="39">
        <v>9.9600000000000009</v>
      </c>
    </row>
    <row r="97" spans="1:9" x14ac:dyDescent="0.35">
      <c r="I97" s="35"/>
    </row>
    <row r="98" spans="1:9" x14ac:dyDescent="0.35">
      <c r="A98" s="1" t="s">
        <v>63</v>
      </c>
      <c r="I98" s="35"/>
    </row>
    <row r="99" spans="1:9" x14ac:dyDescent="0.35">
      <c r="A99" s="2" t="s">
        <v>30</v>
      </c>
      <c r="B99" s="66"/>
      <c r="C99" s="66"/>
      <c r="D99" s="47"/>
      <c r="E99" s="47"/>
      <c r="F99" s="47"/>
      <c r="G99" s="47"/>
      <c r="H99" s="47">
        <v>1.21</v>
      </c>
      <c r="I99" s="38">
        <f>+('Quarterly development'!R99+'Quarterly development'!S99+'Quarterly development'!T99+'Quarterly development'!U99)/4</f>
        <v>1.4834310000000002</v>
      </c>
    </row>
    <row r="100" spans="1:9" x14ac:dyDescent="0.35">
      <c r="A100" s="2" t="s">
        <v>31</v>
      </c>
      <c r="B100" s="66"/>
      <c r="C100" s="66"/>
      <c r="D100" s="47"/>
      <c r="E100" s="47"/>
      <c r="F100" s="47"/>
      <c r="G100" s="47"/>
      <c r="H100" s="47">
        <v>0.53</v>
      </c>
      <c r="I100" s="38">
        <f>+('Quarterly development'!R100+'Quarterly development'!S100+'Quarterly development'!T100+'Quarterly development'!U100)/4</f>
        <v>0.7470175</v>
      </c>
    </row>
    <row r="101" spans="1:9" x14ac:dyDescent="0.35">
      <c r="A101" s="2" t="s">
        <v>32</v>
      </c>
      <c r="B101" s="66"/>
      <c r="C101" s="66"/>
      <c r="D101" s="47"/>
      <c r="E101" s="47"/>
      <c r="F101" s="47"/>
      <c r="G101" s="47"/>
      <c r="H101" s="47">
        <v>0.67</v>
      </c>
      <c r="I101" s="38">
        <f>+('Quarterly development'!R101+'Quarterly development'!S101+'Quarterly development'!T101+'Quarterly development'!U101)/4</f>
        <v>0.94405200000000011</v>
      </c>
    </row>
    <row r="102" spans="1:9" x14ac:dyDescent="0.35">
      <c r="A102" s="1" t="s">
        <v>34</v>
      </c>
      <c r="B102" s="48"/>
      <c r="C102" s="48"/>
      <c r="D102" s="48"/>
      <c r="E102" s="48"/>
      <c r="F102" s="48"/>
      <c r="G102" s="48"/>
      <c r="H102" s="48">
        <v>2.41</v>
      </c>
      <c r="I102" s="39">
        <f>+('Quarterly development'!R102+'Quarterly development'!S102+'Quarterly development'!T102+'Quarterly development'!U102)/4</f>
        <v>3.1782504999999999</v>
      </c>
    </row>
    <row r="103" spans="1:9" x14ac:dyDescent="0.35">
      <c r="A103" s="1"/>
      <c r="I103" s="66"/>
    </row>
    <row r="104" spans="1:9" x14ac:dyDescent="0.35">
      <c r="A104" s="1" t="s">
        <v>68</v>
      </c>
      <c r="I104" s="35"/>
    </row>
    <row r="105" spans="1:9" x14ac:dyDescent="0.35">
      <c r="A105" s="2" t="s">
        <v>30</v>
      </c>
      <c r="B105" s="66"/>
      <c r="C105" s="66"/>
      <c r="D105" s="47"/>
      <c r="E105" s="47"/>
      <c r="F105" s="47"/>
      <c r="G105" s="47"/>
      <c r="H105" s="80">
        <v>4.1999999999999997E-3</v>
      </c>
      <c r="I105" s="67">
        <f>+('Quarterly development'!R105+'Quarterly development'!S105+'Quarterly development'!T105+'Quarterly development'!U105)/4</f>
        <v>4.5289419832517715E-3</v>
      </c>
    </row>
    <row r="106" spans="1:9" x14ac:dyDescent="0.35">
      <c r="A106" s="2" t="s">
        <v>31</v>
      </c>
      <c r="B106" s="66"/>
      <c r="C106" s="66"/>
      <c r="D106" s="47"/>
      <c r="E106" s="47"/>
      <c r="F106" s="47"/>
      <c r="G106" s="47"/>
      <c r="H106" s="80">
        <v>6.3E-3</v>
      </c>
      <c r="I106" s="67">
        <f>+('Quarterly development'!R106+'Quarterly development'!S106+'Quarterly development'!T106+'Quarterly development'!U106)/4</f>
        <v>7.5243267514151779E-3</v>
      </c>
    </row>
    <row r="107" spans="1:9" x14ac:dyDescent="0.35">
      <c r="A107" s="2" t="s">
        <v>32</v>
      </c>
      <c r="B107" s="66"/>
      <c r="C107" s="66"/>
      <c r="D107" s="47"/>
      <c r="E107" s="47"/>
      <c r="F107" s="47"/>
      <c r="G107" s="47"/>
      <c r="H107" s="80">
        <v>1.89E-2</v>
      </c>
      <c r="I107" s="67">
        <f>+('Quarterly development'!R107+'Quarterly development'!S107+'Quarterly development'!T107+'Quarterly development'!U107)/4</f>
        <v>2.4220750381864734E-2</v>
      </c>
    </row>
    <row r="108" spans="1:9" x14ac:dyDescent="0.35">
      <c r="A108" s="1" t="s">
        <v>34</v>
      </c>
      <c r="B108" s="48"/>
      <c r="C108" s="48"/>
      <c r="D108" s="48"/>
      <c r="E108" s="48"/>
      <c r="F108" s="48"/>
      <c r="G108" s="48"/>
      <c r="H108" s="81">
        <v>5.8999999999999999E-3</v>
      </c>
      <c r="I108" s="69">
        <f>+('Quarterly development'!R108+'Quarterly development'!S108+'Quarterly development'!T108+'Quarterly development'!U108)/4</f>
        <v>6.7897882309269596E-3</v>
      </c>
    </row>
    <row r="109" spans="1:9" x14ac:dyDescent="0.35">
      <c r="A109" s="1"/>
      <c r="I109" s="35"/>
    </row>
    <row r="110" spans="1:9" x14ac:dyDescent="0.35">
      <c r="A110" s="1" t="s">
        <v>64</v>
      </c>
      <c r="H110" s="71">
        <v>0.41</v>
      </c>
      <c r="I110" s="70">
        <f>+('Quarterly development'!R110+'Quarterly development'!S110+'Quarterly development'!T110+'Quarterly development'!U110)/4</f>
        <v>0.45499999999999996</v>
      </c>
    </row>
    <row r="111" spans="1:9" x14ac:dyDescent="0.35">
      <c r="I111" s="35"/>
    </row>
    <row r="112" spans="1:9" x14ac:dyDescent="0.35">
      <c r="A112" s="1" t="s">
        <v>56</v>
      </c>
      <c r="I112" s="35"/>
    </row>
    <row r="113" spans="1:9" x14ac:dyDescent="0.35">
      <c r="A113" s="2" t="s">
        <v>72</v>
      </c>
      <c r="H113" s="13">
        <v>216</v>
      </c>
      <c r="I113" s="35">
        <f>+'Quarterly development'!U113</f>
        <v>236</v>
      </c>
    </row>
    <row r="114" spans="1:9" x14ac:dyDescent="0.35">
      <c r="A114" s="2" t="s">
        <v>69</v>
      </c>
      <c r="H114" s="80">
        <v>3.1E-2</v>
      </c>
      <c r="I114" s="67">
        <f>+('Quarterly development'!R114+'Quarterly development'!S114+'Quarterly development'!T114+'Quarterly development'!U114)/4</f>
        <v>2.4925000000000003E-2</v>
      </c>
    </row>
    <row r="115" spans="1:9" x14ac:dyDescent="0.35">
      <c r="A115" s="2" t="s">
        <v>73</v>
      </c>
      <c r="H115" s="13">
        <v>13.1</v>
      </c>
      <c r="I115" s="23">
        <f>+'Quarterly development'!U115+'Quarterly development'!T115+'Quarterly development'!S115+'Quarterly development'!R115</f>
        <v>16.670000000000002</v>
      </c>
    </row>
    <row r="116" spans="1:9" x14ac:dyDescent="0.35">
      <c r="I116" s="35"/>
    </row>
    <row r="117" spans="1:9" x14ac:dyDescent="0.35">
      <c r="A117" s="1" t="s">
        <v>76</v>
      </c>
      <c r="B117" s="13">
        <f>+B23-B16</f>
        <v>-52.9</v>
      </c>
      <c r="C117" s="13">
        <f t="shared" ref="C117:H117" si="4">+C23-C16</f>
        <v>-85.6</v>
      </c>
      <c r="D117" s="13">
        <f t="shared" si="4"/>
        <v>88</v>
      </c>
      <c r="E117" s="13">
        <f t="shared" si="4"/>
        <v>348</v>
      </c>
      <c r="F117" s="13">
        <f t="shared" si="4"/>
        <v>747.40000000000009</v>
      </c>
      <c r="G117" s="13">
        <f t="shared" si="4"/>
        <v>742.8</v>
      </c>
      <c r="H117" s="13">
        <f t="shared" si="4"/>
        <v>758</v>
      </c>
      <c r="I117" s="35">
        <f>+I24-I16</f>
        <v>755.8</v>
      </c>
    </row>
    <row r="118" spans="1:9" x14ac:dyDescent="0.35">
      <c r="A118" s="21" t="s">
        <v>77</v>
      </c>
      <c r="B118" s="83" t="s">
        <v>78</v>
      </c>
      <c r="C118" s="83" t="s">
        <v>78</v>
      </c>
      <c r="D118" s="83">
        <f t="shared" ref="D118:H118" si="5">+D117/D7</f>
        <v>0.17915309446254071</v>
      </c>
      <c r="E118" s="83">
        <f t="shared" si="5"/>
        <v>0.308264682434228</v>
      </c>
      <c r="F118" s="83">
        <f t="shared" si="5"/>
        <v>0.42156918043882907</v>
      </c>
      <c r="G118" s="83">
        <f t="shared" si="5"/>
        <v>0.42963734166232859</v>
      </c>
      <c r="H118" s="83">
        <f t="shared" si="5"/>
        <v>0.40682303412697812</v>
      </c>
      <c r="I118" s="16">
        <f>+I117/I7</f>
        <v>0.39525257622784288</v>
      </c>
    </row>
    <row r="119" spans="1:9" x14ac:dyDescent="0.35">
      <c r="I119" s="35"/>
    </row>
    <row r="120" spans="1:9" x14ac:dyDescent="0.35">
      <c r="I120" s="35"/>
    </row>
    <row r="121" spans="1:9" x14ac:dyDescent="0.35">
      <c r="I121" s="35"/>
    </row>
    <row r="122" spans="1:9" x14ac:dyDescent="0.35">
      <c r="I122" s="3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Quarterly development</vt:lpstr>
      <vt:lpstr>Yearly development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Frid</dc:creator>
  <cp:lastModifiedBy>Andreas Frid</cp:lastModifiedBy>
  <dcterms:created xsi:type="dcterms:W3CDTF">2023-06-29T06:40:25Z</dcterms:created>
  <dcterms:modified xsi:type="dcterms:W3CDTF">2026-05-07T08:13:18Z</dcterms:modified>
</cp:coreProperties>
</file>