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365veidekke-my.sharepoint.com/personal/anita_pettersen_veidekke_no/Documents/Anita R/"/>
    </mc:Choice>
  </mc:AlternateContent>
  <xr:revisionPtr revIDLastSave="0" documentId="8_{0F692F11-7868-4711-8210-36E66AAD48D0}" xr6:coauthVersionLast="47" xr6:coauthVersionMax="47" xr10:uidLastSave="{00000000-0000-0000-0000-000000000000}"/>
  <bookViews>
    <workbookView xWindow="19090" yWindow="-110" windowWidth="51420" windowHeight="21100" tabRatio="795" xr2:uid="{BEFFF49E-EC70-4C22-AB04-7660D9EE773E}"/>
  </bookViews>
  <sheets>
    <sheet name="Financial statement" sheetId="1" r:id="rId1"/>
    <sheet name="Statement of financial position" sheetId="12" r:id="rId2"/>
    <sheet name="Cash flow statement" sheetId="9" r:id="rId3"/>
    <sheet name="Order book" sheetId="11" r:id="rId4"/>
    <sheet name="Gr.lag2" sheetId="3" state="hidden" r:id="rId5"/>
    <sheet name="ikke i bruk" sheetId="4" state="hidden" r:id="rId6"/>
  </sheets>
  <externalReferences>
    <externalReference r:id="rId7"/>
    <externalReference r:id="rId8"/>
    <externalReference r:id="rId9"/>
    <externalReference r:id="rId10"/>
  </externalReferences>
  <definedNames>
    <definedName name="_03_26">[1]BASE!$D:$D</definedName>
    <definedName name="_06_24">[2]BASE!$D:$D</definedName>
    <definedName name="aek">[2]BASE!$B$32:$XFD$32</definedName>
    <definedName name="ak">[2]BASE!$B$31:$XFD$31</definedName>
    <definedName name="akg">[2]BASE!$B$52:$XFD$52</definedName>
    <definedName name="EK">[2]BASE!$B$34:$XFD$34</definedName>
    <definedName name="Infra_anl_oms">[3]BASE!$B$275:$XFD$275</definedName>
    <definedName name="Infra_APG_oms">[4]BASE!$B$276:$XFD$276</definedName>
    <definedName name="Infra_APG_res.f.sk">[4]BASE!$B$281:$XFD$281</definedName>
    <definedName name="InfS_avskr">[4]BASE!$B$83:$XFD$83</definedName>
    <definedName name="InfS_fin.innt">[4]BASE!$B$85:$XFD$85</definedName>
    <definedName name="InfS_fin.kostn">[4]BASE!$B$86:$XFD$86</definedName>
    <definedName name="InfS_innt">[4]BASE!$B$79:$XFD$79</definedName>
    <definedName name="InfS_kostn">[4]BASE!$B$80:$XFD$80</definedName>
    <definedName name="InfS_nedskr">[4]BASE!$B$82:$XFD$82</definedName>
    <definedName name="InfS_res.tks">[4]BASE!$B$81:$XFD$81</definedName>
    <definedName name="KG">[2]BASE!$B$53:$XFD$53</definedName>
    <definedName name="kgj">[2]BASE!$B$45:$XFD$45</definedName>
    <definedName name="konF">[2]BASE!$B$48:$XFD$48</definedName>
    <definedName name="le">[2]BASE!$B$47:$XFD$47</definedName>
    <definedName name="min">[2]BASE!$B$33:$XFD$33</definedName>
    <definedName name="obl_kort">[2]BASE!$B$46:$XFD$46</definedName>
    <definedName name="off">[2]BASE!$B$49:$XFD$49</definedName>
    <definedName name="Q1_24">[4]BASE!$K:$K</definedName>
    <definedName name="Q2_24">[4]BASE!$J:$J</definedName>
    <definedName name="Q3_24">[3]BASE!$I:$I</definedName>
    <definedName name="rekl">[2]BASE!$B$50:$XFD$50</definedName>
    <definedName name="sk">[2]BASE!$B$51:$XFD$51</definedName>
    <definedName name="_xlnm.Print_Area" localSheetId="2">'Cash flow statement'!$A$1:$AD$35</definedName>
    <definedName name="_xlnm.Print_Area" localSheetId="0">'Financial statement'!$A$1:$AA$106</definedName>
    <definedName name="_xlnm.Print_Area" localSheetId="3">'Order book'!$A$1:$Z$84</definedName>
    <definedName name="_xlnm.Print_Area" localSheetId="1">'Statement of financial position'!$A$1:$Z$57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6" i="12" l="1"/>
  <c r="T60" i="1" l="1"/>
  <c r="T58" i="1"/>
  <c r="T57" i="1"/>
  <c r="T56" i="1"/>
  <c r="T55" i="1"/>
  <c r="N59" i="1"/>
  <c r="N101" i="1"/>
  <c r="O25" i="1"/>
  <c r="O27" i="1"/>
  <c r="N103" i="1"/>
  <c r="N61" i="1"/>
  <c r="O101" i="1"/>
  <c r="O103" i="1"/>
  <c r="T59" i="1" l="1"/>
  <c r="T61" i="1" s="1"/>
  <c r="Q39" i="1"/>
  <c r="Q37" i="1"/>
  <c r="P39" i="1" l="1"/>
  <c r="P37" i="1"/>
  <c r="O17" i="11"/>
  <c r="O30" i="11"/>
  <c r="O43" i="11"/>
  <c r="O56" i="11"/>
  <c r="O69" i="11"/>
  <c r="O82" i="11"/>
  <c r="C14" i="12" l="1"/>
  <c r="C13" i="12"/>
  <c r="B14" i="12"/>
  <c r="B13" i="12"/>
  <c r="E14" i="12"/>
  <c r="I39" i="1" l="1"/>
  <c r="O142" i="4" l="1"/>
  <c r="N142" i="4"/>
  <c r="M142" i="4"/>
  <c r="L142" i="4"/>
  <c r="K142" i="4"/>
  <c r="J142" i="4"/>
  <c r="I142" i="4"/>
  <c r="H142" i="4"/>
  <c r="G142" i="4"/>
  <c r="F142" i="4"/>
  <c r="O141" i="4"/>
  <c r="N141" i="4"/>
  <c r="M141" i="4"/>
  <c r="L141" i="4"/>
  <c r="K141" i="4"/>
  <c r="J141" i="4"/>
  <c r="I141" i="4"/>
  <c r="H141" i="4"/>
  <c r="G141" i="4"/>
  <c r="F141" i="4"/>
  <c r="O140" i="4"/>
  <c r="N140" i="4"/>
  <c r="M140" i="4"/>
  <c r="L140" i="4"/>
  <c r="K140" i="4"/>
  <c r="J140" i="4"/>
  <c r="I140" i="4"/>
  <c r="H140" i="4"/>
  <c r="G140" i="4"/>
  <c r="F140" i="4"/>
  <c r="O139" i="4"/>
  <c r="N139" i="4"/>
  <c r="M139" i="4"/>
  <c r="L139" i="4"/>
  <c r="K139" i="4"/>
  <c r="J139" i="4"/>
  <c r="I139" i="4"/>
  <c r="H139" i="4"/>
  <c r="G139" i="4"/>
  <c r="F139" i="4"/>
  <c r="O138" i="4"/>
  <c r="N138" i="4"/>
  <c r="M138" i="4"/>
  <c r="L138" i="4"/>
  <c r="K138" i="4"/>
  <c r="J138" i="4"/>
  <c r="I138" i="4"/>
  <c r="H138" i="4"/>
  <c r="G138" i="4"/>
  <c r="F138" i="4"/>
  <c r="O137" i="4"/>
  <c r="N137" i="4"/>
  <c r="M137" i="4"/>
  <c r="L137" i="4"/>
  <c r="K137" i="4"/>
  <c r="J137" i="4"/>
  <c r="I137" i="4"/>
  <c r="H137" i="4"/>
  <c r="G137" i="4"/>
  <c r="F137" i="4"/>
  <c r="O136" i="4"/>
  <c r="N136" i="4"/>
  <c r="M136" i="4"/>
  <c r="L136" i="4"/>
  <c r="K136" i="4"/>
  <c r="J136" i="4"/>
  <c r="I136" i="4"/>
  <c r="H136" i="4"/>
  <c r="G136" i="4"/>
  <c r="F136" i="4"/>
  <c r="O134" i="4"/>
  <c r="N134" i="4"/>
  <c r="M134" i="4"/>
  <c r="L134" i="4"/>
  <c r="K134" i="4"/>
  <c r="J134" i="4"/>
  <c r="I134" i="4"/>
  <c r="H134" i="4"/>
  <c r="G134" i="4"/>
  <c r="F134" i="4"/>
  <c r="I135" i="4" l="1"/>
  <c r="K135" i="4"/>
  <c r="M135" i="4"/>
  <c r="N135" i="4"/>
  <c r="G135" i="4"/>
  <c r="O135" i="4"/>
  <c r="H135" i="4"/>
  <c r="L135" i="4"/>
  <c r="J135" i="4"/>
  <c r="F135" i="4"/>
  <c r="O210" i="4"/>
  <c r="O152" i="4" s="1"/>
  <c r="N210" i="4"/>
  <c r="N152" i="4" s="1"/>
  <c r="M210" i="4"/>
  <c r="M152" i="4" s="1"/>
  <c r="L210" i="4"/>
  <c r="L152" i="4" s="1"/>
  <c r="K210" i="4"/>
  <c r="K152" i="4" s="1"/>
  <c r="J210" i="4"/>
  <c r="J152" i="4" s="1"/>
  <c r="I210" i="4"/>
  <c r="I152" i="4" s="1"/>
  <c r="H210" i="4"/>
  <c r="H152" i="4" s="1"/>
  <c r="G210" i="4"/>
  <c r="G152" i="4" s="1"/>
  <c r="F210" i="4"/>
  <c r="F152" i="4" s="1"/>
  <c r="O206" i="4"/>
  <c r="N206" i="4"/>
  <c r="M206" i="4"/>
  <c r="L206" i="4"/>
  <c r="K206" i="4"/>
  <c r="J206" i="4"/>
  <c r="I206" i="4"/>
  <c r="H206" i="4"/>
  <c r="G206" i="4"/>
  <c r="F206" i="4"/>
  <c r="O202" i="4"/>
  <c r="N202" i="4"/>
  <c r="M202" i="4"/>
  <c r="L202" i="4"/>
  <c r="K202" i="4"/>
  <c r="J202" i="4"/>
  <c r="I202" i="4"/>
  <c r="H202" i="4"/>
  <c r="G202" i="4"/>
  <c r="F202" i="4"/>
  <c r="O196" i="4"/>
  <c r="N196" i="4"/>
  <c r="M196" i="4"/>
  <c r="M145" i="4" s="1"/>
  <c r="L196" i="4"/>
  <c r="L145" i="4" s="1"/>
  <c r="K196" i="4"/>
  <c r="K145" i="4" s="1"/>
  <c r="J196" i="4"/>
  <c r="J145" i="4" s="1"/>
  <c r="I196" i="4"/>
  <c r="I145" i="4" s="1"/>
  <c r="H196" i="4"/>
  <c r="H145" i="4" s="1"/>
  <c r="G196" i="4"/>
  <c r="F196" i="4"/>
  <c r="E176" i="4"/>
  <c r="D176" i="4"/>
  <c r="E175" i="4"/>
  <c r="D175" i="4"/>
  <c r="E174" i="4"/>
  <c r="D174" i="4"/>
  <c r="E173" i="4"/>
  <c r="D173" i="4"/>
  <c r="E172" i="4"/>
  <c r="D172" i="4"/>
  <c r="E171" i="4"/>
  <c r="D171" i="4"/>
  <c r="E170" i="4"/>
  <c r="D170" i="4"/>
  <c r="D169" i="4"/>
  <c r="D168" i="4"/>
  <c r="D165" i="4"/>
  <c r="D164" i="4"/>
  <c r="D163" i="4"/>
  <c r="D162" i="4"/>
  <c r="D161" i="4"/>
  <c r="D160" i="4"/>
  <c r="D159" i="4"/>
  <c r="O151" i="4"/>
  <c r="N151" i="4"/>
  <c r="M151" i="4"/>
  <c r="L151" i="4"/>
  <c r="K151" i="4"/>
  <c r="J151" i="4"/>
  <c r="I151" i="4"/>
  <c r="H151" i="4"/>
  <c r="G151" i="4"/>
  <c r="F151" i="4"/>
  <c r="E145" i="4"/>
  <c r="D157" i="4" s="1"/>
  <c r="O161" i="4"/>
  <c r="K161" i="4"/>
  <c r="G161" i="4"/>
  <c r="E161" i="4"/>
  <c r="O160" i="4"/>
  <c r="K160" i="4"/>
  <c r="I160" i="4"/>
  <c r="G160" i="4"/>
  <c r="O159" i="4"/>
  <c r="K159" i="4"/>
  <c r="E159" i="4"/>
  <c r="O131" i="4"/>
  <c r="N131" i="4"/>
  <c r="M131" i="4"/>
  <c r="L131" i="4"/>
  <c r="K131" i="4"/>
  <c r="J131" i="4"/>
  <c r="I131" i="4"/>
  <c r="H131" i="4"/>
  <c r="G131" i="4"/>
  <c r="F131" i="4"/>
  <c r="D131" i="4"/>
  <c r="O130" i="4"/>
  <c r="N130" i="4"/>
  <c r="M130" i="4"/>
  <c r="L130" i="4"/>
  <c r="K130" i="4"/>
  <c r="J130" i="4"/>
  <c r="I130" i="4"/>
  <c r="H130" i="4"/>
  <c r="G130" i="4"/>
  <c r="F130" i="4"/>
  <c r="D130" i="4"/>
  <c r="O129" i="4"/>
  <c r="N129" i="4"/>
  <c r="M129" i="4"/>
  <c r="L129" i="4"/>
  <c r="K129" i="4"/>
  <c r="J129" i="4"/>
  <c r="I129" i="4"/>
  <c r="H129" i="4"/>
  <c r="G129" i="4"/>
  <c r="F129" i="4"/>
  <c r="D129" i="4"/>
  <c r="O128" i="4"/>
  <c r="N128" i="4"/>
  <c r="M128" i="4"/>
  <c r="L128" i="4"/>
  <c r="K128" i="4"/>
  <c r="J128" i="4"/>
  <c r="I128" i="4"/>
  <c r="H128" i="4"/>
  <c r="G128" i="4"/>
  <c r="F128" i="4"/>
  <c r="D128" i="4"/>
  <c r="O127" i="4"/>
  <c r="N127" i="4"/>
  <c r="M127" i="4"/>
  <c r="L127" i="4"/>
  <c r="K127" i="4"/>
  <c r="J127" i="4"/>
  <c r="I127" i="4"/>
  <c r="H127" i="4"/>
  <c r="G127" i="4"/>
  <c r="F127" i="4"/>
  <c r="D127" i="4"/>
  <c r="O126" i="4"/>
  <c r="N126" i="4"/>
  <c r="M126" i="4"/>
  <c r="L126" i="4"/>
  <c r="K126" i="4"/>
  <c r="J126" i="4"/>
  <c r="I126" i="4"/>
  <c r="H126" i="4"/>
  <c r="G126" i="4"/>
  <c r="F126" i="4"/>
  <c r="D126" i="4"/>
  <c r="O125" i="4"/>
  <c r="N125" i="4"/>
  <c r="M125" i="4"/>
  <c r="L125" i="4"/>
  <c r="K125" i="4"/>
  <c r="J125" i="4"/>
  <c r="I125" i="4"/>
  <c r="H125" i="4"/>
  <c r="G125" i="4"/>
  <c r="F125" i="4"/>
  <c r="D125" i="4"/>
  <c r="O124" i="4"/>
  <c r="N124" i="4"/>
  <c r="M124" i="4"/>
  <c r="L124" i="4"/>
  <c r="K124" i="4"/>
  <c r="J124" i="4"/>
  <c r="I124" i="4"/>
  <c r="H124" i="4"/>
  <c r="G124" i="4"/>
  <c r="F124" i="4"/>
  <c r="D124" i="4"/>
  <c r="O123" i="4"/>
  <c r="N123" i="4"/>
  <c r="M123" i="4"/>
  <c r="L123" i="4"/>
  <c r="K123" i="4"/>
  <c r="J123" i="4"/>
  <c r="I123" i="4"/>
  <c r="H123" i="4"/>
  <c r="G123" i="4"/>
  <c r="F123" i="4"/>
  <c r="D123" i="4"/>
  <c r="O107" i="4"/>
  <c r="N107" i="4"/>
  <c r="M107" i="4"/>
  <c r="L107" i="4"/>
  <c r="K107" i="4"/>
  <c r="J107" i="4"/>
  <c r="I107" i="4"/>
  <c r="H107" i="4"/>
  <c r="G107" i="4"/>
  <c r="F107" i="4"/>
  <c r="D107" i="4"/>
  <c r="O106" i="4"/>
  <c r="N106" i="4"/>
  <c r="M106" i="4"/>
  <c r="L106" i="4"/>
  <c r="K106" i="4"/>
  <c r="J106" i="4"/>
  <c r="I106" i="4"/>
  <c r="H106" i="4"/>
  <c r="G106" i="4"/>
  <c r="F106" i="4"/>
  <c r="D106" i="4"/>
  <c r="O105" i="4"/>
  <c r="N105" i="4"/>
  <c r="M105" i="4"/>
  <c r="L105" i="4"/>
  <c r="K105" i="4"/>
  <c r="J105" i="4"/>
  <c r="I105" i="4"/>
  <c r="H105" i="4"/>
  <c r="G105" i="4"/>
  <c r="F105" i="4"/>
  <c r="D105" i="4"/>
  <c r="O104" i="4"/>
  <c r="N104" i="4"/>
  <c r="M104" i="4"/>
  <c r="L104" i="4"/>
  <c r="K104" i="4"/>
  <c r="J104" i="4"/>
  <c r="I104" i="4"/>
  <c r="H104" i="4"/>
  <c r="G104" i="4"/>
  <c r="F104" i="4"/>
  <c r="D104" i="4"/>
  <c r="O103" i="4"/>
  <c r="N103" i="4"/>
  <c r="M103" i="4"/>
  <c r="L103" i="4"/>
  <c r="K103" i="4"/>
  <c r="J103" i="4"/>
  <c r="I103" i="4"/>
  <c r="H103" i="4"/>
  <c r="G103" i="4"/>
  <c r="F103" i="4"/>
  <c r="D103" i="4"/>
  <c r="O102" i="4"/>
  <c r="N102" i="4"/>
  <c r="M102" i="4"/>
  <c r="L102" i="4"/>
  <c r="K102" i="4"/>
  <c r="J102" i="4"/>
  <c r="I102" i="4"/>
  <c r="H102" i="4"/>
  <c r="G102" i="4"/>
  <c r="F102" i="4"/>
  <c r="D102" i="4"/>
  <c r="O101" i="4"/>
  <c r="N101" i="4"/>
  <c r="M101" i="4"/>
  <c r="L101" i="4"/>
  <c r="K101" i="4"/>
  <c r="J101" i="4"/>
  <c r="I101" i="4"/>
  <c r="H101" i="4"/>
  <c r="G101" i="4"/>
  <c r="F101" i="4"/>
  <c r="D101" i="4"/>
  <c r="O100" i="4"/>
  <c r="N100" i="4"/>
  <c r="M100" i="4"/>
  <c r="L100" i="4"/>
  <c r="K100" i="4"/>
  <c r="J100" i="4"/>
  <c r="I100" i="4"/>
  <c r="H100" i="4"/>
  <c r="G100" i="4"/>
  <c r="F100" i="4"/>
  <c r="D100" i="4"/>
  <c r="O99" i="4"/>
  <c r="N99" i="4"/>
  <c r="M99" i="4"/>
  <c r="L99" i="4"/>
  <c r="K99" i="4"/>
  <c r="J99" i="4"/>
  <c r="I99" i="4"/>
  <c r="H99" i="4"/>
  <c r="G99" i="4"/>
  <c r="F99" i="4"/>
  <c r="D99" i="4"/>
  <c r="O82" i="4"/>
  <c r="N82" i="4"/>
  <c r="M82" i="4"/>
  <c r="L82" i="4"/>
  <c r="K82" i="4"/>
  <c r="J82" i="4"/>
  <c r="I82" i="4"/>
  <c r="H82" i="4"/>
  <c r="G82" i="4"/>
  <c r="F82" i="4"/>
  <c r="D82" i="4"/>
  <c r="O81" i="4"/>
  <c r="N81" i="4"/>
  <c r="M81" i="4"/>
  <c r="L81" i="4"/>
  <c r="K81" i="4"/>
  <c r="J81" i="4"/>
  <c r="I81" i="4"/>
  <c r="H81" i="4"/>
  <c r="G81" i="4"/>
  <c r="F81" i="4"/>
  <c r="D81" i="4"/>
  <c r="O80" i="4"/>
  <c r="N80" i="4"/>
  <c r="M80" i="4"/>
  <c r="L80" i="4"/>
  <c r="K80" i="4"/>
  <c r="J80" i="4"/>
  <c r="I80" i="4"/>
  <c r="H80" i="4"/>
  <c r="G80" i="4"/>
  <c r="F80" i="4"/>
  <c r="D80" i="4"/>
  <c r="O79" i="4"/>
  <c r="N79" i="4"/>
  <c r="M79" i="4"/>
  <c r="L79" i="4"/>
  <c r="K79" i="4"/>
  <c r="J79" i="4"/>
  <c r="I79" i="4"/>
  <c r="H79" i="4"/>
  <c r="G79" i="4"/>
  <c r="F79" i="4"/>
  <c r="D79" i="4"/>
  <c r="O78" i="4"/>
  <c r="N78" i="4"/>
  <c r="M78" i="4"/>
  <c r="L78" i="4"/>
  <c r="K78" i="4"/>
  <c r="J78" i="4"/>
  <c r="I78" i="4"/>
  <c r="H78" i="4"/>
  <c r="G78" i="4"/>
  <c r="F78" i="4"/>
  <c r="D78" i="4"/>
  <c r="O77" i="4"/>
  <c r="N77" i="4"/>
  <c r="M77" i="4"/>
  <c r="L77" i="4"/>
  <c r="K77" i="4"/>
  <c r="J77" i="4"/>
  <c r="I77" i="4"/>
  <c r="H77" i="4"/>
  <c r="G77" i="4"/>
  <c r="F77" i="4"/>
  <c r="D77" i="4"/>
  <c r="O76" i="4"/>
  <c r="N76" i="4"/>
  <c r="M76" i="4"/>
  <c r="L76" i="4"/>
  <c r="K76" i="4"/>
  <c r="J76" i="4"/>
  <c r="I76" i="4"/>
  <c r="H76" i="4"/>
  <c r="G76" i="4"/>
  <c r="F76" i="4"/>
  <c r="D76" i="4"/>
  <c r="O75" i="4"/>
  <c r="N75" i="4"/>
  <c r="M75" i="4"/>
  <c r="L75" i="4"/>
  <c r="K75" i="4"/>
  <c r="J75" i="4"/>
  <c r="I75" i="4"/>
  <c r="H75" i="4"/>
  <c r="G75" i="4"/>
  <c r="F75" i="4"/>
  <c r="D75" i="4"/>
  <c r="O74" i="4"/>
  <c r="N74" i="4"/>
  <c r="M74" i="4"/>
  <c r="L74" i="4"/>
  <c r="K74" i="4"/>
  <c r="J74" i="4"/>
  <c r="I74" i="4"/>
  <c r="H74" i="4"/>
  <c r="G74" i="4"/>
  <c r="F74" i="4"/>
  <c r="D74" i="4"/>
  <c r="O48" i="4"/>
  <c r="N48" i="4"/>
  <c r="M48" i="4"/>
  <c r="L48" i="4"/>
  <c r="K48" i="4"/>
  <c r="J48" i="4"/>
  <c r="I48" i="4"/>
  <c r="H48" i="4"/>
  <c r="G48" i="4"/>
  <c r="F48" i="4"/>
  <c r="O47" i="4"/>
  <c r="N47" i="4"/>
  <c r="M47" i="4"/>
  <c r="L47" i="4"/>
  <c r="K47" i="4"/>
  <c r="J47" i="4"/>
  <c r="I47" i="4"/>
  <c r="H47" i="4"/>
  <c r="G47" i="4"/>
  <c r="F47" i="4"/>
  <c r="O46" i="4"/>
  <c r="N46" i="4"/>
  <c r="M46" i="4"/>
  <c r="L46" i="4"/>
  <c r="K46" i="4"/>
  <c r="J46" i="4"/>
  <c r="I46" i="4"/>
  <c r="H46" i="4"/>
  <c r="G46" i="4"/>
  <c r="F46" i="4"/>
  <c r="O45" i="4"/>
  <c r="N45" i="4"/>
  <c r="M45" i="4"/>
  <c r="L45" i="4"/>
  <c r="K45" i="4"/>
  <c r="K56" i="4" s="1"/>
  <c r="J45" i="4"/>
  <c r="I45" i="4"/>
  <c r="H45" i="4"/>
  <c r="G45" i="4"/>
  <c r="F45" i="4"/>
  <c r="O44" i="4"/>
  <c r="O172" i="4" s="1"/>
  <c r="N44" i="4"/>
  <c r="M44" i="4"/>
  <c r="L44" i="4"/>
  <c r="K44" i="4"/>
  <c r="J44" i="4"/>
  <c r="I44" i="4"/>
  <c r="H44" i="4"/>
  <c r="H172" i="4" s="1"/>
  <c r="G44" i="4"/>
  <c r="F44" i="4"/>
  <c r="O43" i="4"/>
  <c r="N43" i="4"/>
  <c r="M43" i="4"/>
  <c r="L43" i="4"/>
  <c r="K43" i="4"/>
  <c r="J43" i="4"/>
  <c r="J171" i="4" s="1"/>
  <c r="I43" i="4"/>
  <c r="H43" i="4"/>
  <c r="G43" i="4"/>
  <c r="F43" i="4"/>
  <c r="O42" i="4"/>
  <c r="N42" i="4"/>
  <c r="M42" i="4"/>
  <c r="L42" i="4"/>
  <c r="L170" i="4" s="1"/>
  <c r="K42" i="4"/>
  <c r="J42" i="4"/>
  <c r="I42" i="4"/>
  <c r="H42" i="4"/>
  <c r="G42" i="4"/>
  <c r="G53" i="4" s="1"/>
  <c r="F42" i="4"/>
  <c r="O41" i="4"/>
  <c r="N41" i="4"/>
  <c r="M41" i="4"/>
  <c r="L41" i="4"/>
  <c r="K41" i="4"/>
  <c r="J41" i="4"/>
  <c r="I41" i="4"/>
  <c r="H41" i="4"/>
  <c r="G41" i="4"/>
  <c r="F41" i="4"/>
  <c r="O40" i="4"/>
  <c r="N40" i="4"/>
  <c r="M40" i="4"/>
  <c r="L40" i="4"/>
  <c r="K40" i="4"/>
  <c r="K51" i="4" s="1"/>
  <c r="J40" i="4"/>
  <c r="I40" i="4"/>
  <c r="H40" i="4"/>
  <c r="G40" i="4"/>
  <c r="G51" i="4" s="1"/>
  <c r="F40" i="4"/>
  <c r="G39" i="3"/>
  <c r="G53" i="3" s="1"/>
  <c r="H39" i="3"/>
  <c r="H53" i="3" s="1"/>
  <c r="I39" i="3"/>
  <c r="I53" i="3" s="1"/>
  <c r="J39" i="3"/>
  <c r="J53" i="3" s="1"/>
  <c r="K39" i="3"/>
  <c r="K53" i="3" s="1"/>
  <c r="L39" i="3"/>
  <c r="L53" i="3" s="1"/>
  <c r="M39" i="3"/>
  <c r="M53" i="3" s="1"/>
  <c r="N39" i="3"/>
  <c r="N53" i="3" s="1"/>
  <c r="O39" i="3"/>
  <c r="O53" i="3" s="1"/>
  <c r="G40" i="3"/>
  <c r="G54" i="3" s="1"/>
  <c r="H40" i="3"/>
  <c r="H54" i="3" s="1"/>
  <c r="I40" i="3"/>
  <c r="I54" i="3" s="1"/>
  <c r="J40" i="3"/>
  <c r="J54" i="3" s="1"/>
  <c r="K40" i="3"/>
  <c r="K54" i="3" s="1"/>
  <c r="L40" i="3"/>
  <c r="L54" i="3" s="1"/>
  <c r="M40" i="3"/>
  <c r="M54" i="3" s="1"/>
  <c r="N40" i="3"/>
  <c r="N54" i="3" s="1"/>
  <c r="O40" i="3"/>
  <c r="O54" i="3" s="1"/>
  <c r="G41" i="3"/>
  <c r="G55" i="3" s="1"/>
  <c r="H41" i="3"/>
  <c r="H55" i="3" s="1"/>
  <c r="I41" i="3"/>
  <c r="I55" i="3" s="1"/>
  <c r="J41" i="3"/>
  <c r="J55" i="3" s="1"/>
  <c r="K41" i="3"/>
  <c r="K55" i="3" s="1"/>
  <c r="L41" i="3"/>
  <c r="L55" i="3" s="1"/>
  <c r="M41" i="3"/>
  <c r="M55" i="3" s="1"/>
  <c r="N41" i="3"/>
  <c r="N55" i="3" s="1"/>
  <c r="O41" i="3"/>
  <c r="O55" i="3" s="1"/>
  <c r="G42" i="3"/>
  <c r="G56" i="3" s="1"/>
  <c r="H42" i="3"/>
  <c r="H56" i="3" s="1"/>
  <c r="I42" i="3"/>
  <c r="I56" i="3" s="1"/>
  <c r="J42" i="3"/>
  <c r="J56" i="3" s="1"/>
  <c r="K42" i="3"/>
  <c r="K56" i="3" s="1"/>
  <c r="L42" i="3"/>
  <c r="L56" i="3" s="1"/>
  <c r="M42" i="3"/>
  <c r="M56" i="3" s="1"/>
  <c r="N42" i="3"/>
  <c r="N56" i="3" s="1"/>
  <c r="O42" i="3"/>
  <c r="O56" i="3" s="1"/>
  <c r="G43" i="3"/>
  <c r="G57" i="3" s="1"/>
  <c r="H43" i="3"/>
  <c r="H57" i="3" s="1"/>
  <c r="I43" i="3"/>
  <c r="I57" i="3" s="1"/>
  <c r="J43" i="3"/>
  <c r="J57" i="3" s="1"/>
  <c r="K43" i="3"/>
  <c r="K57" i="3" s="1"/>
  <c r="L43" i="3"/>
  <c r="L57" i="3" s="1"/>
  <c r="M43" i="3"/>
  <c r="M57" i="3" s="1"/>
  <c r="N43" i="3"/>
  <c r="N57" i="3" s="1"/>
  <c r="O43" i="3"/>
  <c r="O57" i="3" s="1"/>
  <c r="G44" i="3"/>
  <c r="G58" i="3" s="1"/>
  <c r="H44" i="3"/>
  <c r="H58" i="3" s="1"/>
  <c r="I44" i="3"/>
  <c r="I58" i="3" s="1"/>
  <c r="J44" i="3"/>
  <c r="J58" i="3" s="1"/>
  <c r="K44" i="3"/>
  <c r="K58" i="3" s="1"/>
  <c r="L44" i="3"/>
  <c r="L58" i="3" s="1"/>
  <c r="M44" i="3"/>
  <c r="M58" i="3" s="1"/>
  <c r="N44" i="3"/>
  <c r="N58" i="3" s="1"/>
  <c r="O44" i="3"/>
  <c r="O58" i="3" s="1"/>
  <c r="G45" i="3"/>
  <c r="G59" i="3" s="1"/>
  <c r="H45" i="3"/>
  <c r="H59" i="3" s="1"/>
  <c r="I45" i="3"/>
  <c r="I59" i="3" s="1"/>
  <c r="J45" i="3"/>
  <c r="J59" i="3" s="1"/>
  <c r="K45" i="3"/>
  <c r="K59" i="3" s="1"/>
  <c r="L45" i="3"/>
  <c r="L59" i="3" s="1"/>
  <c r="M45" i="3"/>
  <c r="M59" i="3" s="1"/>
  <c r="N45" i="3"/>
  <c r="N59" i="3" s="1"/>
  <c r="O45" i="3"/>
  <c r="O59" i="3" s="1"/>
  <c r="G46" i="3"/>
  <c r="G60" i="3" s="1"/>
  <c r="H46" i="3"/>
  <c r="H60" i="3" s="1"/>
  <c r="I46" i="3"/>
  <c r="I60" i="3" s="1"/>
  <c r="J46" i="3"/>
  <c r="J60" i="3" s="1"/>
  <c r="K46" i="3"/>
  <c r="K60" i="3" s="1"/>
  <c r="L46" i="3"/>
  <c r="L60" i="3" s="1"/>
  <c r="M46" i="3"/>
  <c r="M60" i="3" s="1"/>
  <c r="N46" i="3"/>
  <c r="N60" i="3" s="1"/>
  <c r="O46" i="3"/>
  <c r="O60" i="3" s="1"/>
  <c r="G47" i="3"/>
  <c r="G61" i="3" s="1"/>
  <c r="H47" i="3"/>
  <c r="H61" i="3" s="1"/>
  <c r="I47" i="3"/>
  <c r="I61" i="3" s="1"/>
  <c r="J47" i="3"/>
  <c r="J61" i="3" s="1"/>
  <c r="K47" i="3"/>
  <c r="K61" i="3" s="1"/>
  <c r="L47" i="3"/>
  <c r="L61" i="3" s="1"/>
  <c r="M47" i="3"/>
  <c r="M61" i="3" s="1"/>
  <c r="N47" i="3"/>
  <c r="N61" i="3" s="1"/>
  <c r="O47" i="3"/>
  <c r="O61" i="3" s="1"/>
  <c r="F40" i="3"/>
  <c r="F54" i="3" s="1"/>
  <c r="F41" i="3"/>
  <c r="F55" i="3" s="1"/>
  <c r="F42" i="3"/>
  <c r="F56" i="3" s="1"/>
  <c r="F43" i="3"/>
  <c r="F57" i="3" s="1"/>
  <c r="F44" i="3"/>
  <c r="F58" i="3" s="1"/>
  <c r="F45" i="3"/>
  <c r="F59" i="3" s="1"/>
  <c r="F46" i="3"/>
  <c r="F60" i="3" s="1"/>
  <c r="F47" i="3"/>
  <c r="F61" i="3" s="1"/>
  <c r="F39" i="3"/>
  <c r="F53" i="3" s="1"/>
  <c r="J52" i="4" l="1"/>
  <c r="L59" i="4"/>
  <c r="D183" i="4"/>
  <c r="D187" i="4"/>
  <c r="D185" i="4"/>
  <c r="J51" i="4"/>
  <c r="H52" i="4"/>
  <c r="F146" i="4"/>
  <c r="F169" i="4" s="1"/>
  <c r="F52" i="4"/>
  <c r="N52" i="4"/>
  <c r="H146" i="4"/>
  <c r="H150" i="4" s="1"/>
  <c r="H153" i="4" s="1"/>
  <c r="H176" i="4" s="1"/>
  <c r="J146" i="4"/>
  <c r="J150" i="4" s="1"/>
  <c r="J153" i="4" s="1"/>
  <c r="J176" i="4" s="1"/>
  <c r="J224" i="4" s="1"/>
  <c r="J257" i="4" s="1"/>
  <c r="J280" i="4" s="1"/>
  <c r="L171" i="4"/>
  <c r="L219" i="4" s="1"/>
  <c r="L252" i="4" s="1"/>
  <c r="L275" i="4" s="1"/>
  <c r="J172" i="4"/>
  <c r="K170" i="4"/>
  <c r="K181" i="4" s="1"/>
  <c r="I171" i="4"/>
  <c r="I182" i="4" s="1"/>
  <c r="G172" i="4"/>
  <c r="G220" i="4" s="1"/>
  <c r="G253" i="4" s="1"/>
  <c r="G276" i="4" s="1"/>
  <c r="M56" i="4"/>
  <c r="I159" i="4"/>
  <c r="M161" i="4"/>
  <c r="L56" i="4"/>
  <c r="N174" i="4"/>
  <c r="N222" i="4" s="1"/>
  <c r="N255" i="4" s="1"/>
  <c r="N278" i="4" s="1"/>
  <c r="K146" i="4"/>
  <c r="K158" i="4" s="1"/>
  <c r="O170" i="4"/>
  <c r="O181" i="4" s="1"/>
  <c r="K164" i="4"/>
  <c r="H171" i="4"/>
  <c r="F172" i="4"/>
  <c r="F220" i="4" s="1"/>
  <c r="F253" i="4" s="1"/>
  <c r="F276" i="4" s="1"/>
  <c r="N172" i="4"/>
  <c r="N220" i="4" s="1"/>
  <c r="N253" i="4" s="1"/>
  <c r="N276" i="4" s="1"/>
  <c r="H157" i="4"/>
  <c r="N159" i="4"/>
  <c r="L160" i="4"/>
  <c r="J161" i="4"/>
  <c r="E163" i="4"/>
  <c r="D182" i="4"/>
  <c r="D186" i="4"/>
  <c r="F170" i="4"/>
  <c r="F218" i="4" s="1"/>
  <c r="F251" i="4" s="1"/>
  <c r="F274" i="4" s="1"/>
  <c r="L54" i="4"/>
  <c r="N57" i="4"/>
  <c r="J159" i="4"/>
  <c r="H160" i="4"/>
  <c r="N161" i="4"/>
  <c r="I146" i="4"/>
  <c r="I150" i="4" s="1"/>
  <c r="I153" i="4" s="1"/>
  <c r="D181" i="4"/>
  <c r="M146" i="4"/>
  <c r="M150" i="4" s="1"/>
  <c r="M153" i="4" s="1"/>
  <c r="M176" i="4" s="1"/>
  <c r="M224" i="4" s="1"/>
  <c r="M257" i="4" s="1"/>
  <c r="M280" i="4" s="1"/>
  <c r="H168" i="4"/>
  <c r="H216" i="4" s="1"/>
  <c r="H249" i="4" s="1"/>
  <c r="H272" i="4" s="1"/>
  <c r="J175" i="4"/>
  <c r="J223" i="4" s="1"/>
  <c r="J256" i="4" s="1"/>
  <c r="J279" i="4" s="1"/>
  <c r="I168" i="4"/>
  <c r="I216" i="4" s="1"/>
  <c r="I249" i="4" s="1"/>
  <c r="I272" i="4" s="1"/>
  <c r="M159" i="4"/>
  <c r="I161" i="4"/>
  <c r="M163" i="4"/>
  <c r="D184" i="4"/>
  <c r="N145" i="4"/>
  <c r="N146" i="4"/>
  <c r="G145" i="4"/>
  <c r="G157" i="4" s="1"/>
  <c r="G146" i="4"/>
  <c r="G158" i="4" s="1"/>
  <c r="O145" i="4"/>
  <c r="O157" i="4" s="1"/>
  <c r="O146" i="4"/>
  <c r="F145" i="4"/>
  <c r="J174" i="4"/>
  <c r="J57" i="4"/>
  <c r="H175" i="4"/>
  <c r="K174" i="4"/>
  <c r="K185" i="4" s="1"/>
  <c r="K57" i="4"/>
  <c r="I175" i="4"/>
  <c r="I58" i="4"/>
  <c r="N56" i="4"/>
  <c r="L174" i="4"/>
  <c r="L57" i="4"/>
  <c r="J58" i="4"/>
  <c r="H59" i="4"/>
  <c r="H163" i="4"/>
  <c r="M170" i="4"/>
  <c r="L181" i="4" s="1"/>
  <c r="K171" i="4"/>
  <c r="J182" i="4" s="1"/>
  <c r="I172" i="4"/>
  <c r="H183" i="4" s="1"/>
  <c r="M174" i="4"/>
  <c r="M222" i="4" s="1"/>
  <c r="M255" i="4" s="1"/>
  <c r="M278" i="4" s="1"/>
  <c r="K175" i="4"/>
  <c r="K223" i="4" s="1"/>
  <c r="K256" i="4" s="1"/>
  <c r="K279" i="4" s="1"/>
  <c r="K58" i="4"/>
  <c r="I59" i="4"/>
  <c r="K157" i="4"/>
  <c r="I163" i="4"/>
  <c r="G164" i="4"/>
  <c r="O164" i="4"/>
  <c r="J168" i="4"/>
  <c r="J216" i="4" s="1"/>
  <c r="J249" i="4" s="1"/>
  <c r="J272" i="4" s="1"/>
  <c r="N170" i="4"/>
  <c r="N218" i="4" s="1"/>
  <c r="N251" i="4" s="1"/>
  <c r="N274" i="4" s="1"/>
  <c r="N53" i="4"/>
  <c r="F174" i="4"/>
  <c r="F222" i="4" s="1"/>
  <c r="F255" i="4" s="1"/>
  <c r="F278" i="4" s="1"/>
  <c r="F57" i="4"/>
  <c r="L175" i="4"/>
  <c r="L223" i="4" s="1"/>
  <c r="L256" i="4" s="1"/>
  <c r="L279" i="4" s="1"/>
  <c r="L58" i="4"/>
  <c r="J59" i="4"/>
  <c r="L157" i="4"/>
  <c r="J163" i="4"/>
  <c r="H164" i="4"/>
  <c r="F53" i="4"/>
  <c r="K163" i="4"/>
  <c r="I164" i="4"/>
  <c r="L168" i="4"/>
  <c r="L216" i="4" s="1"/>
  <c r="L249" i="4" s="1"/>
  <c r="L272" i="4" s="1"/>
  <c r="H170" i="4"/>
  <c r="H218" i="4" s="1"/>
  <c r="H251" i="4" s="1"/>
  <c r="H274" i="4" s="1"/>
  <c r="F171" i="4"/>
  <c r="E182" i="4" s="1"/>
  <c r="N171" i="4"/>
  <c r="L172" i="4"/>
  <c r="H174" i="4"/>
  <c r="H222" i="4" s="1"/>
  <c r="H255" i="4" s="1"/>
  <c r="H278" i="4" s="1"/>
  <c r="F175" i="4"/>
  <c r="F223" i="4" s="1"/>
  <c r="F256" i="4" s="1"/>
  <c r="F279" i="4" s="1"/>
  <c r="N175" i="4"/>
  <c r="O53" i="4"/>
  <c r="M57" i="4"/>
  <c r="L159" i="4"/>
  <c r="J160" i="4"/>
  <c r="H161" i="4"/>
  <c r="L163" i="4"/>
  <c r="J164" i="4"/>
  <c r="N163" i="4"/>
  <c r="L164" i="4"/>
  <c r="M168" i="4"/>
  <c r="M216" i="4" s="1"/>
  <c r="M249" i="4" s="1"/>
  <c r="M272" i="4" s="1"/>
  <c r="M172" i="4"/>
  <c r="M220" i="4" s="1"/>
  <c r="M253" i="4" s="1"/>
  <c r="M276" i="4" s="1"/>
  <c r="I174" i="4"/>
  <c r="G175" i="4"/>
  <c r="G223" i="4" s="1"/>
  <c r="G256" i="4" s="1"/>
  <c r="G279" i="4" s="1"/>
  <c r="O175" i="4"/>
  <c r="O223" i="4" s="1"/>
  <c r="O256" i="4" s="1"/>
  <c r="O279" i="4" s="1"/>
  <c r="I157" i="4"/>
  <c r="M160" i="4"/>
  <c r="G163" i="4"/>
  <c r="O163" i="4"/>
  <c r="J170" i="4"/>
  <c r="F54" i="4"/>
  <c r="I170" i="4"/>
  <c r="G171" i="4"/>
  <c r="O171" i="4"/>
  <c r="I52" i="4"/>
  <c r="N54" i="4"/>
  <c r="M55" i="4"/>
  <c r="L51" i="4"/>
  <c r="H53" i="4"/>
  <c r="O54" i="4"/>
  <c r="N55" i="4"/>
  <c r="O220" i="4"/>
  <c r="O253" i="4" s="1"/>
  <c r="O276" i="4" s="1"/>
  <c r="O183" i="4"/>
  <c r="K52" i="4"/>
  <c r="F55" i="4"/>
  <c r="O51" i="4"/>
  <c r="K53" i="4"/>
  <c r="I54" i="4"/>
  <c r="G56" i="4"/>
  <c r="N59" i="4"/>
  <c r="M51" i="4"/>
  <c r="G54" i="4"/>
  <c r="M52" i="4"/>
  <c r="H55" i="4"/>
  <c r="F58" i="4"/>
  <c r="O58" i="4"/>
  <c r="J220" i="4"/>
  <c r="J253" i="4" s="1"/>
  <c r="J276" i="4" s="1"/>
  <c r="H51" i="4"/>
  <c r="L53" i="4"/>
  <c r="J54" i="4"/>
  <c r="I55" i="4"/>
  <c r="H56" i="4"/>
  <c r="H57" i="4"/>
  <c r="G58" i="4"/>
  <c r="F59" i="4"/>
  <c r="O59" i="4"/>
  <c r="K168" i="4"/>
  <c r="G170" i="4"/>
  <c r="M171" i="4"/>
  <c r="M54" i="4"/>
  <c r="K172" i="4"/>
  <c r="K55" i="4"/>
  <c r="I56" i="4"/>
  <c r="G174" i="4"/>
  <c r="G57" i="4"/>
  <c r="O174" i="4"/>
  <c r="O57" i="4"/>
  <c r="M175" i="4"/>
  <c r="M58" i="4"/>
  <c r="K59" i="4"/>
  <c r="I51" i="4"/>
  <c r="G52" i="4"/>
  <c r="O52" i="4"/>
  <c r="M53" i="4"/>
  <c r="K54" i="4"/>
  <c r="J55" i="4"/>
  <c r="J56" i="4"/>
  <c r="I57" i="4"/>
  <c r="H58" i="4"/>
  <c r="G59" i="4"/>
  <c r="G159" i="4"/>
  <c r="M164" i="4"/>
  <c r="H159" i="4"/>
  <c r="F160" i="4"/>
  <c r="N160" i="4"/>
  <c r="L161" i="4"/>
  <c r="F164" i="4"/>
  <c r="N164" i="4"/>
  <c r="L55" i="4"/>
  <c r="I53" i="4"/>
  <c r="O55" i="4"/>
  <c r="L218" i="4"/>
  <c r="L251" i="4" s="1"/>
  <c r="L274" i="4" s="1"/>
  <c r="J219" i="4"/>
  <c r="J252" i="4" s="1"/>
  <c r="J275" i="4" s="1"/>
  <c r="H220" i="4"/>
  <c r="H253" i="4" s="1"/>
  <c r="H276" i="4" s="1"/>
  <c r="F51" i="4"/>
  <c r="N51" i="4"/>
  <c r="L52" i="4"/>
  <c r="J53" i="4"/>
  <c r="H54" i="4"/>
  <c r="G55" i="4"/>
  <c r="F56" i="4"/>
  <c r="O56" i="4"/>
  <c r="N58" i="4"/>
  <c r="M59" i="4"/>
  <c r="J157" i="4"/>
  <c r="F159" i="4"/>
  <c r="F161" i="4"/>
  <c r="F163" i="4"/>
  <c r="L146" i="4"/>
  <c r="L150" i="4" s="1"/>
  <c r="E146" i="4"/>
  <c r="E160" i="4"/>
  <c r="E164" i="4"/>
  <c r="E168" i="4"/>
  <c r="J169" i="4" l="1"/>
  <c r="J217" i="4" s="1"/>
  <c r="J250" i="4" s="1"/>
  <c r="J273" i="4" s="1"/>
  <c r="M169" i="4"/>
  <c r="M217" i="4" s="1"/>
  <c r="M250" i="4" s="1"/>
  <c r="M273" i="4" s="1"/>
  <c r="E181" i="4"/>
  <c r="E183" i="4"/>
  <c r="N183" i="4"/>
  <c r="I219" i="4"/>
  <c r="I252" i="4" s="1"/>
  <c r="I275" i="4" s="1"/>
  <c r="F150" i="4"/>
  <c r="F153" i="4" s="1"/>
  <c r="F176" i="4" s="1"/>
  <c r="F224" i="4" s="1"/>
  <c r="F257" i="4" s="1"/>
  <c r="F280" i="4" s="1"/>
  <c r="H182" i="4"/>
  <c r="H185" i="4"/>
  <c r="L186" i="4"/>
  <c r="O186" i="4"/>
  <c r="G183" i="4"/>
  <c r="G186" i="4"/>
  <c r="F186" i="4"/>
  <c r="I183" i="4"/>
  <c r="G168" i="4"/>
  <c r="G179" i="4" s="1"/>
  <c r="I186" i="4"/>
  <c r="O218" i="4"/>
  <c r="O251" i="4" s="1"/>
  <c r="O274" i="4" s="1"/>
  <c r="K218" i="4"/>
  <c r="K251" i="4" s="1"/>
  <c r="K274" i="4" s="1"/>
  <c r="N186" i="4"/>
  <c r="I223" i="4"/>
  <c r="I256" i="4" s="1"/>
  <c r="I279" i="4" s="1"/>
  <c r="E185" i="4"/>
  <c r="H219" i="4"/>
  <c r="H252" i="4" s="1"/>
  <c r="H275" i="4" s="1"/>
  <c r="K150" i="4"/>
  <c r="M185" i="4"/>
  <c r="H165" i="4"/>
  <c r="I220" i="4"/>
  <c r="I253" i="4" s="1"/>
  <c r="I276" i="4" s="1"/>
  <c r="N223" i="4"/>
  <c r="N256" i="4" s="1"/>
  <c r="N279" i="4" s="1"/>
  <c r="F219" i="4"/>
  <c r="F252" i="4" s="1"/>
  <c r="F275" i="4" s="1"/>
  <c r="K222" i="4"/>
  <c r="K255" i="4" s="1"/>
  <c r="K278" i="4" s="1"/>
  <c r="J173" i="4"/>
  <c r="J221" i="4" s="1"/>
  <c r="J254" i="4" s="1"/>
  <c r="J277" i="4" s="1"/>
  <c r="F183" i="4"/>
  <c r="H158" i="4"/>
  <c r="E186" i="4"/>
  <c r="M173" i="4"/>
  <c r="M221" i="4" s="1"/>
  <c r="M254" i="4" s="1"/>
  <c r="M277" i="4" s="1"/>
  <c r="H186" i="4"/>
  <c r="I222" i="4"/>
  <c r="I255" i="4" s="1"/>
  <c r="I278" i="4" s="1"/>
  <c r="L158" i="4"/>
  <c r="L183" i="4"/>
  <c r="F182" i="4"/>
  <c r="N157" i="4"/>
  <c r="N182" i="4"/>
  <c r="M181" i="4"/>
  <c r="J185" i="4"/>
  <c r="K186" i="4"/>
  <c r="L185" i="4"/>
  <c r="M183" i="4"/>
  <c r="I176" i="4"/>
  <c r="I224" i="4" s="1"/>
  <c r="I257" i="4" s="1"/>
  <c r="I280" i="4" s="1"/>
  <c r="I165" i="4"/>
  <c r="H179" i="4"/>
  <c r="I173" i="4"/>
  <c r="I221" i="4" s="1"/>
  <c r="I254" i="4" s="1"/>
  <c r="I277" i="4" s="1"/>
  <c r="H224" i="4"/>
  <c r="H257" i="4" s="1"/>
  <c r="H280" i="4" s="1"/>
  <c r="K182" i="4"/>
  <c r="N158" i="4"/>
  <c r="N169" i="4"/>
  <c r="N181" i="4"/>
  <c r="K219" i="4"/>
  <c r="K252" i="4" s="1"/>
  <c r="K275" i="4" s="1"/>
  <c r="N150" i="4"/>
  <c r="L220" i="4"/>
  <c r="L253" i="4" s="1"/>
  <c r="L276" i="4" s="1"/>
  <c r="L179" i="4"/>
  <c r="I179" i="4"/>
  <c r="F168" i="4"/>
  <c r="E179" i="4" s="1"/>
  <c r="N168" i="4"/>
  <c r="M179" i="4" s="1"/>
  <c r="J186" i="4"/>
  <c r="N219" i="4"/>
  <c r="N252" i="4" s="1"/>
  <c r="N275" i="4" s="1"/>
  <c r="H162" i="4"/>
  <c r="M218" i="4"/>
  <c r="M251" i="4" s="1"/>
  <c r="M274" i="4" s="1"/>
  <c r="O158" i="4"/>
  <c r="M157" i="4"/>
  <c r="J179" i="4"/>
  <c r="H223" i="4"/>
  <c r="H256" i="4" s="1"/>
  <c r="H279" i="4" s="1"/>
  <c r="I185" i="4"/>
  <c r="O150" i="4"/>
  <c r="L222" i="4"/>
  <c r="L255" i="4" s="1"/>
  <c r="L278" i="4" s="1"/>
  <c r="O168" i="4"/>
  <c r="O179" i="4" s="1"/>
  <c r="F157" i="4"/>
  <c r="J222" i="4"/>
  <c r="J255" i="4" s="1"/>
  <c r="J278" i="4" s="1"/>
  <c r="I158" i="4"/>
  <c r="E157" i="4"/>
  <c r="I162" i="4"/>
  <c r="H173" i="4"/>
  <c r="H221" i="4" s="1"/>
  <c r="H254" i="4" s="1"/>
  <c r="H277" i="4" s="1"/>
  <c r="G150" i="4"/>
  <c r="L153" i="4"/>
  <c r="L162" i="4"/>
  <c r="L173" i="4"/>
  <c r="F217" i="4"/>
  <c r="F250" i="4" s="1"/>
  <c r="F273" i="4" s="1"/>
  <c r="I181" i="4"/>
  <c r="I218" i="4"/>
  <c r="I251" i="4" s="1"/>
  <c r="I274" i="4" s="1"/>
  <c r="E169" i="4"/>
  <c r="D158" i="4"/>
  <c r="K220" i="4"/>
  <c r="K253" i="4" s="1"/>
  <c r="K276" i="4" s="1"/>
  <c r="K183" i="4"/>
  <c r="J183" i="4"/>
  <c r="O222" i="4"/>
  <c r="O255" i="4" s="1"/>
  <c r="O278" i="4" s="1"/>
  <c r="O185" i="4"/>
  <c r="M219" i="4"/>
  <c r="M252" i="4" s="1"/>
  <c r="M275" i="4" s="1"/>
  <c r="M182" i="4"/>
  <c r="L182" i="4"/>
  <c r="G222" i="4"/>
  <c r="G255" i="4" s="1"/>
  <c r="G278" i="4" s="1"/>
  <c r="G185" i="4"/>
  <c r="J181" i="4"/>
  <c r="J218" i="4"/>
  <c r="J251" i="4" s="1"/>
  <c r="J274" i="4" s="1"/>
  <c r="J158" i="4"/>
  <c r="G218" i="4"/>
  <c r="G251" i="4" s="1"/>
  <c r="G274" i="4" s="1"/>
  <c r="G181" i="4"/>
  <c r="N185" i="4"/>
  <c r="I169" i="4"/>
  <c r="G169" i="4"/>
  <c r="F180" i="4" s="1"/>
  <c r="O182" i="4"/>
  <c r="O219" i="4"/>
  <c r="O252" i="4" s="1"/>
  <c r="O275" i="4" s="1"/>
  <c r="H169" i="4"/>
  <c r="F158" i="4"/>
  <c r="E158" i="4"/>
  <c r="D179" i="4"/>
  <c r="M158" i="4"/>
  <c r="L169" i="4"/>
  <c r="H181" i="4"/>
  <c r="K216" i="4"/>
  <c r="K249" i="4" s="1"/>
  <c r="K272" i="4" s="1"/>
  <c r="K179" i="4"/>
  <c r="F185" i="4"/>
  <c r="F181" i="4"/>
  <c r="O169" i="4"/>
  <c r="G182" i="4"/>
  <c r="G219" i="4"/>
  <c r="G252" i="4" s="1"/>
  <c r="G275" i="4" s="1"/>
  <c r="M223" i="4"/>
  <c r="M256" i="4" s="1"/>
  <c r="M279" i="4" s="1"/>
  <c r="M186" i="4"/>
  <c r="K169" i="4"/>
  <c r="E162" i="4" l="1"/>
  <c r="G216" i="4"/>
  <c r="G249" i="4" s="1"/>
  <c r="G272" i="4" s="1"/>
  <c r="F162" i="4"/>
  <c r="E165" i="4"/>
  <c r="E187" i="4"/>
  <c r="F173" i="4"/>
  <c r="F221" i="4" s="1"/>
  <c r="F254" i="4" s="1"/>
  <c r="F277" i="4" s="1"/>
  <c r="I184" i="4"/>
  <c r="K153" i="4"/>
  <c r="K162" i="4"/>
  <c r="K173" i="4"/>
  <c r="J184" i="4" s="1"/>
  <c r="O216" i="4"/>
  <c r="O249" i="4" s="1"/>
  <c r="O272" i="4" s="1"/>
  <c r="N216" i="4"/>
  <c r="N249" i="4" s="1"/>
  <c r="N272" i="4" s="1"/>
  <c r="J162" i="4"/>
  <c r="N179" i="4"/>
  <c r="H187" i="4"/>
  <c r="N180" i="4"/>
  <c r="F179" i="4"/>
  <c r="N217" i="4"/>
  <c r="N250" i="4" s="1"/>
  <c r="N273" i="4" s="1"/>
  <c r="F216" i="4"/>
  <c r="F249" i="4" s="1"/>
  <c r="F272" i="4" s="1"/>
  <c r="I187" i="4"/>
  <c r="G153" i="4"/>
  <c r="G173" i="4"/>
  <c r="G162" i="4"/>
  <c r="N173" i="4"/>
  <c r="M162" i="4"/>
  <c r="N153" i="4"/>
  <c r="N162" i="4"/>
  <c r="M180" i="4"/>
  <c r="H184" i="4"/>
  <c r="O153" i="4"/>
  <c r="O173" i="4"/>
  <c r="O162" i="4"/>
  <c r="L176" i="4"/>
  <c r="L165" i="4"/>
  <c r="H217" i="4"/>
  <c r="H250" i="4" s="1"/>
  <c r="H273" i="4" s="1"/>
  <c r="H180" i="4"/>
  <c r="I217" i="4"/>
  <c r="I250" i="4" s="1"/>
  <c r="I273" i="4" s="1"/>
  <c r="I180" i="4"/>
  <c r="L217" i="4"/>
  <c r="L250" i="4" s="1"/>
  <c r="L273" i="4" s="1"/>
  <c r="L180" i="4"/>
  <c r="K217" i="4"/>
  <c r="K250" i="4" s="1"/>
  <c r="K273" i="4" s="1"/>
  <c r="K180" i="4"/>
  <c r="E180" i="4"/>
  <c r="D180" i="4"/>
  <c r="J180" i="4"/>
  <c r="O217" i="4"/>
  <c r="O250" i="4" s="1"/>
  <c r="O273" i="4" s="1"/>
  <c r="O180" i="4"/>
  <c r="G217" i="4"/>
  <c r="G250" i="4" s="1"/>
  <c r="G273" i="4" s="1"/>
  <c r="G180" i="4"/>
  <c r="L221" i="4"/>
  <c r="L254" i="4" s="1"/>
  <c r="L277" i="4" s="1"/>
  <c r="L184" i="4"/>
  <c r="E184" i="4" l="1"/>
  <c r="F184" i="4"/>
  <c r="K221" i="4"/>
  <c r="K254" i="4" s="1"/>
  <c r="K277" i="4" s="1"/>
  <c r="K184" i="4"/>
  <c r="K176" i="4"/>
  <c r="J165" i="4"/>
  <c r="K165" i="4"/>
  <c r="O221" i="4"/>
  <c r="O254" i="4" s="1"/>
  <c r="O277" i="4" s="1"/>
  <c r="O184" i="4"/>
  <c r="N165" i="4"/>
  <c r="N176" i="4"/>
  <c r="M165" i="4"/>
  <c r="O165" i="4"/>
  <c r="O176" i="4"/>
  <c r="M184" i="4"/>
  <c r="N221" i="4"/>
  <c r="N254" i="4" s="1"/>
  <c r="N277" i="4" s="1"/>
  <c r="N184" i="4"/>
  <c r="G184" i="4"/>
  <c r="G221" i="4"/>
  <c r="G254" i="4" s="1"/>
  <c r="G277" i="4" s="1"/>
  <c r="G165" i="4"/>
  <c r="G176" i="4"/>
  <c r="F165" i="4"/>
  <c r="L187" i="4"/>
  <c r="L224" i="4"/>
  <c r="L257" i="4" s="1"/>
  <c r="L280" i="4" s="1"/>
  <c r="J187" i="4" l="1"/>
  <c r="K224" i="4"/>
  <c r="K257" i="4" s="1"/>
  <c r="K280" i="4" s="1"/>
  <c r="K187" i="4"/>
  <c r="O224" i="4"/>
  <c r="O257" i="4" s="1"/>
  <c r="O280" i="4" s="1"/>
  <c r="O187" i="4"/>
  <c r="G187" i="4"/>
  <c r="G224" i="4"/>
  <c r="G257" i="4" s="1"/>
  <c r="G280" i="4" s="1"/>
  <c r="F187" i="4"/>
  <c r="M187" i="4"/>
  <c r="N224" i="4"/>
  <c r="N257" i="4" s="1"/>
  <c r="N280" i="4" s="1"/>
  <c r="N187" i="4"/>
</calcChain>
</file>

<file path=xl/sharedStrings.xml><?xml version="1.0" encoding="utf-8"?>
<sst xmlns="http://schemas.openxmlformats.org/spreadsheetml/2006/main" count="1024" uniqueCount="232">
  <si>
    <t>Q4-19</t>
  </si>
  <si>
    <t>Q1-20</t>
  </si>
  <si>
    <t>Q2-20</t>
  </si>
  <si>
    <t>Q3-20</t>
  </si>
  <si>
    <t>Q4-20</t>
  </si>
  <si>
    <t>Q1-21</t>
  </si>
  <si>
    <t>Q2-21</t>
  </si>
  <si>
    <t>Q3-21</t>
  </si>
  <si>
    <t>Q4-21</t>
  </si>
  <si>
    <t>Q1-22</t>
  </si>
  <si>
    <t>Q2-22</t>
  </si>
  <si>
    <t>Q3-22</t>
  </si>
  <si>
    <t>Q4-22</t>
  </si>
  <si>
    <t>Q1-23</t>
  </si>
  <si>
    <t>Q2-23</t>
  </si>
  <si>
    <t>Q3-23</t>
  </si>
  <si>
    <t>Q4-23</t>
  </si>
  <si>
    <t>Q1-24</t>
  </si>
  <si>
    <t>Q2-24</t>
  </si>
  <si>
    <t>Q3-24</t>
  </si>
  <si>
    <t>4. kv. 19</t>
  </si>
  <si>
    <t>1. kv. 20</t>
  </si>
  <si>
    <t>2. kv. 20</t>
  </si>
  <si>
    <t>3. kv. 20</t>
  </si>
  <si>
    <t>4. kv. 20</t>
  </si>
  <si>
    <t>1. kv. 21</t>
  </si>
  <si>
    <t>2. kv. 21</t>
  </si>
  <si>
    <t>3. kv. 21</t>
  </si>
  <si>
    <t>4. kv. 21</t>
  </si>
  <si>
    <t>1. kv. 22</t>
  </si>
  <si>
    <t>2. kv. 22</t>
  </si>
  <si>
    <t>3. kv. 22</t>
  </si>
  <si>
    <t>4. kv. 22</t>
  </si>
  <si>
    <t>1. kv. 23</t>
  </si>
  <si>
    <t>2. kv. 23</t>
  </si>
  <si>
    <t>3. kv. 23</t>
  </si>
  <si>
    <t>4. kv. 23</t>
  </si>
  <si>
    <t>1. kv. 24</t>
  </si>
  <si>
    <t>2. kv. 24</t>
  </si>
  <si>
    <t>3. kv. 24</t>
  </si>
  <si>
    <t>Alle tall i millioner NOK / All figures in NOK million</t>
  </si>
  <si>
    <t>Veidekke Bygg i Norge</t>
  </si>
  <si>
    <t>Driftsinntekter / Revenue</t>
  </si>
  <si>
    <t>Driftskostnader / Operating expenses</t>
  </si>
  <si>
    <t>Resultat fra felleskontrollerte selskaper / Share of net income from joint ventures</t>
  </si>
  <si>
    <t xml:space="preserve">Av- og nedskrivninger / Depreciation/impairment </t>
  </si>
  <si>
    <t>Driftsresultat / Operating profit (EBIT)</t>
  </si>
  <si>
    <t>Netto finansposter / Net financial items</t>
  </si>
  <si>
    <t>Resultat før skattekostnad / Profit before tax (EBT)</t>
  </si>
  <si>
    <t>Ordrereserve / Order book</t>
  </si>
  <si>
    <t>Ordreinngang / Order intake</t>
  </si>
  <si>
    <t>Veidekke Infrastruktur i Norge</t>
  </si>
  <si>
    <t>Anlegg / Civil engineering</t>
  </si>
  <si>
    <t>Asfalt og Pukk &amp; Grus / Asphalt and Aggregates</t>
  </si>
  <si>
    <t>Ordrereserve anlegg / Order book infrastructure</t>
  </si>
  <si>
    <t>Ordrereserve vedlikeholdskontrakterr / Order book road maintenance contracts</t>
  </si>
  <si>
    <t>Ordreinngang anlegg / Order intake infrastructure</t>
  </si>
  <si>
    <t>Ordreinngang vedlikeholdskontrakter / Order intake road maintanance contracts</t>
  </si>
  <si>
    <t>Veidekke Bygg i Sverige</t>
  </si>
  <si>
    <t>Driftsresultat (EBIT) / Operating profit (EBIT)</t>
  </si>
  <si>
    <t>Resultat før skattekostnad (EBT) / Profit before tax (EBT)</t>
  </si>
  <si>
    <t>Veidekke Infrastruktur i Sverige</t>
  </si>
  <si>
    <t>Veidekke i Danmark / Hoffmann</t>
  </si>
  <si>
    <t>Annet / Other</t>
  </si>
  <si>
    <t>Eliminering / Group eliminations</t>
  </si>
  <si>
    <t>Konsern  / Group</t>
  </si>
  <si>
    <t>1) Konsernets segmentstruktur ble endret i etterkant av salget av eiendomsvirksomheten. Fremstillingen tar for seg videreført virksomhet og inkluderer ikke avhendet virksomhet. Alle balanseeffekter fra salget er fremstilt under segmentet "Annet". / The group's segment structure was amended following the sale of the property development operation. This presentation concerns continued operations and does not include discontinued operations. All balance sheet effects from the sale are presented under the segment "Other operations".</t>
  </si>
  <si>
    <r>
      <t xml:space="preserve">Balanse / Statement of financial position </t>
    </r>
    <r>
      <rPr>
        <b/>
        <vertAlign val="superscript"/>
        <sz val="12"/>
        <rFont val="Arial"/>
        <family val="2"/>
        <scheme val="major"/>
      </rPr>
      <t>1)</t>
    </r>
  </si>
  <si>
    <t>EIENDELER / ASSETS</t>
  </si>
  <si>
    <t>Anleggsmidler / Non-current assets</t>
  </si>
  <si>
    <t>Goodwill / Goodwill</t>
  </si>
  <si>
    <t>Andre immaterielle eiendeler / Other intangible assets</t>
  </si>
  <si>
    <t>Bruksrettseiendeler</t>
  </si>
  <si>
    <t>Eiendommer / Land and buildings</t>
  </si>
  <si>
    <t>Maskiner o.l. / Plant and machinery</t>
  </si>
  <si>
    <t>Investeringer i felleskontrollerte selskaper / Investments in joint ventures</t>
  </si>
  <si>
    <t>Finansielle eiendeler / Financial assets</t>
  </si>
  <si>
    <t>Sum anleggsmidler / Total non-current assets</t>
  </si>
  <si>
    <t>Omløpsmidler / Current assets</t>
  </si>
  <si>
    <t>Driftsbeholdninger / Inventories</t>
  </si>
  <si>
    <t>Kundefordringer, kontraktseiendeler og andre fordringer / Trade and other receivables, contract assets</t>
  </si>
  <si>
    <t>Finansielle plasseringer / Financial investments</t>
  </si>
  <si>
    <t>Likvide midler / Cash and cash equivalents</t>
  </si>
  <si>
    <t>Sum omløpsmidler / Total current assets</t>
  </si>
  <si>
    <t>Sum eindeler ikke-videreført virksomhet / Total assets discontinued operations</t>
  </si>
  <si>
    <t>Sum eiendeler / Total assets</t>
  </si>
  <si>
    <t>EGENKAPITAL OG GJELD / EQUITY AND LIABILITIES</t>
  </si>
  <si>
    <t>Egenkapital / Equity</t>
  </si>
  <si>
    <t>Aksjekapital / Share capital</t>
  </si>
  <si>
    <t>Annen egenkapital / Other equity</t>
  </si>
  <si>
    <t>Ikke-kontrollerte eierinteresser / Non-controlling interest</t>
  </si>
  <si>
    <t>Sum egenkapital / Total equity</t>
  </si>
  <si>
    <t>Langsiktig gjeld / Non-current liabilities</t>
  </si>
  <si>
    <t>Pensjonsforpliktelser og utsatt skatt / Pension and deffered tax liabilities</t>
  </si>
  <si>
    <t>Obligasjonsgjeld / Bonds</t>
  </si>
  <si>
    <t>Gjeld til kredittinstitusjoner o.l. / Amount due to credit institutions</t>
  </si>
  <si>
    <t>Annen langsiktig gjeld / Other non-current liabilities</t>
  </si>
  <si>
    <t>Sum langsiktig gjeld / Total non-current liabilities</t>
  </si>
  <si>
    <t>Kortsiktig gjeld / Current liabilities</t>
  </si>
  <si>
    <t>Gjeld til kredittinstitusjoner / Debt to credit institutions</t>
  </si>
  <si>
    <t>Leverandørgjeld og reklamasjonsavsetninger / Trade payables and warranty provisions</t>
  </si>
  <si>
    <t>Skyldige offentlige avgifter, betalbar skatt / Public duties and taxes payable</t>
  </si>
  <si>
    <t>Annen kortsiktig gjeld og kontraktsforpliktelser / Other current liabilities and contract liabilities</t>
  </si>
  <si>
    <t>Sum kortsiktig gjeld / Total current liabilities</t>
  </si>
  <si>
    <t>Sum forpliktelser knyttet til ikke-videreført virksomhet / Total liabilities related to discontinued operations</t>
  </si>
  <si>
    <t>Sum egenkapital og gjeld / Total equity and liabilities</t>
  </si>
  <si>
    <t>Netto rentebærende posisjon / Net interest-bearing position</t>
  </si>
  <si>
    <t xml:space="preserve">1) All items relating to the property development operation are presented as assets and liabilities related to discontinued operations. </t>
  </si>
  <si>
    <t>Q1-19</t>
  </si>
  <si>
    <t>Q2-19</t>
  </si>
  <si>
    <t>Q3-19</t>
  </si>
  <si>
    <t>1. kv. 19</t>
  </si>
  <si>
    <t>2. kv. 19</t>
  </si>
  <si>
    <t>3. kv. 19</t>
  </si>
  <si>
    <t>Kontantstrømoppstilling / Cash flow statement</t>
  </si>
  <si>
    <t>Resultat før skattekostnad, videreført virksomhet / Pre-tax profit, continued operations</t>
  </si>
  <si>
    <t>Betalt skatt / Tax paid</t>
  </si>
  <si>
    <t>Av- og nedskrivninger / Depreciation/impairment</t>
  </si>
  <si>
    <t>Annen driftskapital mv. / Other operational item</t>
  </si>
  <si>
    <t>Kontantstrøm operasjonelle aktiviteter / Cash flow from operating activities</t>
  </si>
  <si>
    <t>Kjøp og salg av varige driftsmidler / Acqusition/disposal of property, plant or equiptment</t>
  </si>
  <si>
    <t>Andre investeringsaktiviteter / Other investing activities</t>
  </si>
  <si>
    <t>Kortsiktig plassering obligasjonsfond</t>
  </si>
  <si>
    <t>Endring rentebærende fordringer / Change of interest-bearing receivables</t>
  </si>
  <si>
    <t>Kontantstrøm fra  investeringsaktiviteter / Cash flow from investing activities</t>
  </si>
  <si>
    <t>Endring rentebærende gjeld / Change in interest-bearing liabilities</t>
  </si>
  <si>
    <t>Utbetaling utbytte / Dividend paid</t>
  </si>
  <si>
    <t>Kapitalforhøyelse / Capital increase</t>
  </si>
  <si>
    <t>Endring gjeld holdt for salg / Change in liabilities, operations held for sale</t>
  </si>
  <si>
    <t>Andre finansielle poster / Other financial items</t>
  </si>
  <si>
    <t>Kontantstrøm fra finansieringsaktiviteter / Cash flow from financing activities</t>
  </si>
  <si>
    <t>Sum kontantstrøm fra videreført virksomhet / Total cash flow from continued operations</t>
  </si>
  <si>
    <t>Kontantstrøm ikke-videreført virksomhet / Cash flow from discontinued operations</t>
  </si>
  <si>
    <t>Endring likvide midler / Change in cash and cash equivalents</t>
  </si>
  <si>
    <t>Likvide midler, IB / Cash and cash equivalents, start of period</t>
  </si>
  <si>
    <t>Kursjustering utenlandske likvidbeholdninger / Exchange rate adjustments foreign cash balances</t>
  </si>
  <si>
    <t>Likvide midler, UB / Cash and cash equivalents, end of period</t>
  </si>
  <si>
    <t>Konsern / Group</t>
  </si>
  <si>
    <t>Leiligheter og småhus / Apartments and small houses</t>
  </si>
  <si>
    <t>Private yrkesbygg / Commercial buildings</t>
  </si>
  <si>
    <t>Offentlige yrkesbygg / Public buildings</t>
  </si>
  <si>
    <r>
      <t xml:space="preserve">Samferdsel / Transport infrastructure </t>
    </r>
    <r>
      <rPr>
        <vertAlign val="superscript"/>
        <sz val="9"/>
        <color theme="1"/>
        <rFont val="Arial"/>
        <family val="2"/>
        <scheme val="minor"/>
      </rPr>
      <t>1)</t>
    </r>
  </si>
  <si>
    <t>N/A</t>
  </si>
  <si>
    <t>Samferdsel - vei / Transport infrastructure - road</t>
  </si>
  <si>
    <t>Samferdsel - bane / Transport infrastructure - rail</t>
  </si>
  <si>
    <t>Annet anlegg / Other civil engeneering</t>
  </si>
  <si>
    <t>Vedlikeholdskontrakter / Road maintenence contracts</t>
  </si>
  <si>
    <t>Sum / total</t>
  </si>
  <si>
    <t>- Herav til utførelse innen 12 mnd. / due for completion within 12 mos</t>
  </si>
  <si>
    <t>Veidekke i Danmark</t>
  </si>
  <si>
    <t>1) Samferdsel ble til og med 2020 rapportert samlet, mens den fra og med 2021 ble rapportert på Samferdsel Bane og Samferdsel Vei.</t>
  </si>
  <si>
    <t>Q4</t>
  </si>
  <si>
    <t>Q3</t>
  </si>
  <si>
    <t>Q2</t>
  </si>
  <si>
    <t>Q1</t>
  </si>
  <si>
    <t>VEIDEKKE IFRS CONT. OPER.</t>
  </si>
  <si>
    <t>Driftsinntekter</t>
  </si>
  <si>
    <t>K39YY</t>
  </si>
  <si>
    <t>Driftskostnader</t>
  </si>
  <si>
    <t>Resultatandel i tilknyttede selskap</t>
  </si>
  <si>
    <t>K811X</t>
  </si>
  <si>
    <t>Nedskrivninger anleggsmidler</t>
  </si>
  <si>
    <t>K7910</t>
  </si>
  <si>
    <t>Avskrivninger</t>
  </si>
  <si>
    <t>K7920</t>
  </si>
  <si>
    <t>Driftsresultat</t>
  </si>
  <si>
    <t>K79YY</t>
  </si>
  <si>
    <t>Finansinntekter</t>
  </si>
  <si>
    <t>K85XX</t>
  </si>
  <si>
    <t>Finanskostnader</t>
  </si>
  <si>
    <t>K86XX</t>
  </si>
  <si>
    <t>Resultat før skattekostnad</t>
  </si>
  <si>
    <t>K89XX</t>
  </si>
  <si>
    <t>TA BORT IFRS JUST (Tot. IFRS 15 minus EIE)</t>
  </si>
  <si>
    <t>TOTAL IFRS 15 JUST</t>
  </si>
  <si>
    <t>EIE IFRS 15 JUST</t>
  </si>
  <si>
    <t>IFRS 15 JUST CONT OP</t>
  </si>
  <si>
    <t>VEIDEKKE SEG CONT. OPER.</t>
  </si>
  <si>
    <t>ANLEGG NORGE</t>
  </si>
  <si>
    <t>INDUSTRI</t>
  </si>
  <si>
    <t>INFRASTRUKTUR ELIM</t>
  </si>
  <si>
    <t>INFRASTRUKTUR - AKK</t>
  </si>
  <si>
    <t>INFRASTRUKTUR- kvartal</t>
  </si>
  <si>
    <t>BYGG NORGE akk</t>
  </si>
  <si>
    <t>BYGG NORGE periode</t>
  </si>
  <si>
    <t>ENTREPRENØR SVERIGE, akk</t>
  </si>
  <si>
    <t>Totale eiendeler virksomhetsområde</t>
  </si>
  <si>
    <t>ENTREPRENØR SVERIGE,per</t>
  </si>
  <si>
    <t>ENTREPRENØR DANMARK akk</t>
  </si>
  <si>
    <t>ENTREPRENØR DANMARK per</t>
  </si>
  <si>
    <t>ANNET akk, inkl Eiendomsforvaltning</t>
  </si>
  <si>
    <t>Eliminering akk</t>
  </si>
  <si>
    <t>Annet + Eliminering per</t>
  </si>
  <si>
    <t>Veidekke segment akk</t>
  </si>
  <si>
    <t>Veidekke segment per</t>
  </si>
  <si>
    <t>Opprinnelig elim oms - fra kv.rapp</t>
  </si>
  <si>
    <t>Opprinnelig elim kost - fra kv. Rapp</t>
  </si>
  <si>
    <t>elim entr Norge skal legges til</t>
  </si>
  <si>
    <t>trekke fra Intern omsetning mot Eiendomsenheter</t>
  </si>
  <si>
    <t>Omsetning Entreprenør mot Eiendom</t>
  </si>
  <si>
    <t>Omsetning Entreprenad mot Bostad</t>
  </si>
  <si>
    <t>Sum omsetning Ent og Eie - trekkes fra (blir ekstern omst)</t>
  </si>
  <si>
    <t>Trekke fra Elim som tilhører holdt for salg</t>
  </si>
  <si>
    <t>Elim inkl i hold for salg</t>
  </si>
  <si>
    <t>Driftsresultat Nor</t>
  </si>
  <si>
    <t>Driftsresultat Sve</t>
  </si>
  <si>
    <t>Opprinnelig elim finansinnt</t>
  </si>
  <si>
    <t>Opprinnelig elim finanskost</t>
  </si>
  <si>
    <t>Finansres</t>
  </si>
  <si>
    <t>Finansresultat Nor</t>
  </si>
  <si>
    <t>Finansresultat Sve</t>
  </si>
  <si>
    <t xml:space="preserve">Finansresultat </t>
  </si>
  <si>
    <t>KONTROLL</t>
  </si>
  <si>
    <t>NY Veidekke segment akk</t>
  </si>
  <si>
    <t>IFRS 15 just tot</t>
  </si>
  <si>
    <t>IFRS 15 just EIE trekkes ut</t>
  </si>
  <si>
    <t>Veidekke IFRS akk</t>
  </si>
  <si>
    <t>kontroll</t>
  </si>
  <si>
    <t>Q4-24</t>
  </si>
  <si>
    <t>4. kv. 24</t>
  </si>
  <si>
    <t>Utsatt skattefordel</t>
  </si>
  <si>
    <t>1. kv. 25</t>
  </si>
  <si>
    <t>Q1-25</t>
  </si>
  <si>
    <t>Q2-25</t>
  </si>
  <si>
    <t>2. kv. 25</t>
  </si>
  <si>
    <t>Q3-25</t>
  </si>
  <si>
    <t>3. kv. 25</t>
  </si>
  <si>
    <t>Q4-25</t>
  </si>
  <si>
    <t>4. kv. 25</t>
  </si>
  <si>
    <t>Q1-26</t>
  </si>
  <si>
    <t>1. kv. 26</t>
  </si>
  <si>
    <t>Industri, energi, vann og avløp / Indstry, energy, water and wastewater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</si>
</sst>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 #,##0.00_ ;_ * \-#,##0.00_ ;_ * &quot;-&quot;??_ ;_ @_ "/>
    <numFmt numFmtId="165" formatCode="#,##0_ ;\-#,##0\ "/>
    <numFmt numFmtId="166" formatCode="0.0"/>
    <numFmt numFmtId="167" formatCode="#,##0.0"/>
    <numFmt numFmtId="168" formatCode="_-* #,##0_-;\-* #,##0_-;_-* &quot;-&quot;??_-;_-@_-"/>
    <numFmt numFmtId="169" formatCode="_ * #,##0.0_ ;_ * \-#,##0.0_ ;_ * &quot;-&quot;??_ ;_ @_ "/>
    <numFmt numFmtId="170" formatCode="0.0\ %"/>
  </numFmts>
  <fonts count="35" x14ac:knownFonts="1">
    <font>
      <sz val="11"/>
      <color theme="1"/>
      <name val="Arial"/>
      <family val="2"/>
      <scheme val="minor"/>
    </font>
    <font>
      <sz val="11"/>
      <color theme="1"/>
      <name val="Arial"/>
      <family val="2"/>
      <scheme val="minor"/>
    </font>
    <font>
      <sz val="11"/>
      <color theme="0"/>
      <name val="Arial"/>
      <family val="2"/>
      <scheme val="minor"/>
    </font>
    <font>
      <sz val="10"/>
      <name val="Arial"/>
      <family val="2"/>
    </font>
    <font>
      <sz val="9"/>
      <name val="Arial"/>
      <family val="2"/>
    </font>
    <font>
      <b/>
      <sz val="9"/>
      <name val="Arial"/>
      <family val="2"/>
    </font>
    <font>
      <sz val="10"/>
      <name val="MS Sans Serif"/>
      <family val="2"/>
    </font>
    <font>
      <b/>
      <sz val="14"/>
      <color theme="0"/>
      <name val="Calibri"/>
      <family val="2"/>
    </font>
    <font>
      <sz val="11"/>
      <color theme="0"/>
      <name val="Calibri"/>
      <family val="2"/>
    </font>
    <font>
      <b/>
      <sz val="10"/>
      <color indexed="9"/>
      <name val="Arial"/>
      <family val="2"/>
    </font>
    <font>
      <sz val="7"/>
      <color theme="1"/>
      <name val="Calibri"/>
      <family val="2"/>
    </font>
    <font>
      <b/>
      <sz val="8"/>
      <name val="Calibri"/>
      <family val="2"/>
    </font>
    <font>
      <b/>
      <sz val="7"/>
      <color theme="1"/>
      <name val="Calibri"/>
      <family val="2"/>
    </font>
    <font>
      <sz val="8"/>
      <name val="Calibri"/>
      <family val="2"/>
    </font>
    <font>
      <b/>
      <sz val="7"/>
      <name val="Calibri"/>
      <family val="2"/>
    </font>
    <font>
      <sz val="7"/>
      <name val="Calibri"/>
      <family val="2"/>
    </font>
    <font>
      <sz val="7"/>
      <color theme="0" tint="-0.249977111117893"/>
      <name val="Calibri"/>
      <family val="2"/>
    </font>
    <font>
      <b/>
      <sz val="11"/>
      <color theme="1"/>
      <name val="Arial"/>
      <family val="2"/>
      <scheme val="minor"/>
    </font>
    <font>
      <sz val="9"/>
      <color theme="1"/>
      <name val="Arial"/>
      <family val="2"/>
      <scheme val="minor"/>
    </font>
    <font>
      <sz val="9"/>
      <name val="Arial"/>
      <family val="2"/>
      <scheme val="minor"/>
    </font>
    <font>
      <b/>
      <sz val="12"/>
      <name val="Arial"/>
      <family val="2"/>
      <scheme val="minor"/>
    </font>
    <font>
      <b/>
      <sz val="9"/>
      <name val="Arial"/>
      <family val="2"/>
      <scheme val="minor"/>
    </font>
    <font>
      <sz val="10"/>
      <name val="Arial"/>
      <family val="2"/>
      <scheme val="minor"/>
    </font>
    <font>
      <sz val="11"/>
      <color theme="1"/>
      <name val="Arial"/>
      <family val="2"/>
      <scheme val="major"/>
    </font>
    <font>
      <sz val="9"/>
      <color theme="1"/>
      <name val="Arial"/>
      <family val="2"/>
      <scheme val="major"/>
    </font>
    <font>
      <b/>
      <sz val="9"/>
      <color theme="1"/>
      <name val="Arial"/>
      <family val="2"/>
      <scheme val="major"/>
    </font>
    <font>
      <b/>
      <sz val="12"/>
      <name val="Arial"/>
      <family val="2"/>
      <scheme val="major"/>
    </font>
    <font>
      <sz val="11"/>
      <color rgb="FF444444"/>
      <name val="Calibri"/>
      <family val="2"/>
      <charset val="1"/>
    </font>
    <font>
      <b/>
      <sz val="9"/>
      <color theme="1"/>
      <name val="Arial"/>
      <family val="2"/>
      <scheme val="minor"/>
    </font>
    <font>
      <vertAlign val="superscript"/>
      <sz val="9"/>
      <color theme="1"/>
      <name val="Arial"/>
      <family val="2"/>
      <scheme val="minor"/>
    </font>
    <font>
      <b/>
      <vertAlign val="superscript"/>
      <sz val="12"/>
      <name val="Arial"/>
      <family val="2"/>
      <scheme val="major"/>
    </font>
    <font>
      <sz val="6"/>
      <color theme="1"/>
      <name val="Arial"/>
      <family val="2"/>
      <scheme val="minor"/>
    </font>
    <font>
      <i/>
      <sz val="6"/>
      <color theme="1"/>
      <name val="Arial"/>
      <family val="2"/>
      <scheme val="minor"/>
    </font>
    <font>
      <b/>
      <sz val="12"/>
      <color theme="1"/>
      <name val="Arial"/>
      <family val="2"/>
      <scheme val="minor"/>
    </font>
    <font>
      <sz val="8"/>
      <name val="Arial"/>
      <family val="2"/>
      <scheme val="minor"/>
    </font>
  </fonts>
  <fills count="31">
    <fill>
      <patternFill patternType="none"/>
    </fill>
    <fill>
      <patternFill patternType="gray125"/>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7" tint="0.59999389629810485"/>
        <bgColor indexed="64"/>
      </patternFill>
    </fill>
    <fill>
      <patternFill patternType="solid">
        <fgColor theme="1"/>
        <bgColor indexed="64"/>
      </patternFill>
    </fill>
    <fill>
      <patternFill patternType="solid">
        <fgColor indexed="23"/>
        <bgColor indexed="64"/>
      </patternFill>
    </fill>
    <fill>
      <patternFill patternType="solid">
        <fgColor theme="0" tint="-0.499984740745262"/>
        <bgColor indexed="64"/>
      </patternFill>
    </fill>
    <fill>
      <patternFill patternType="solid">
        <fgColor theme="7" tint="-0.249977111117893"/>
        <bgColor indexed="64"/>
      </patternFill>
    </fill>
    <fill>
      <patternFill patternType="solid">
        <fgColor theme="9" tint="0.59999389629810485"/>
        <bgColor indexed="64"/>
      </patternFill>
    </fill>
    <fill>
      <patternFill patternType="solid">
        <fgColor rgb="FF92D050"/>
        <bgColor indexed="64"/>
      </patternFill>
    </fill>
    <fill>
      <patternFill patternType="solid">
        <fgColor theme="8" tint="0.39997558519241921"/>
        <bgColor indexed="64"/>
      </patternFill>
    </fill>
    <fill>
      <patternFill patternType="solid">
        <fgColor theme="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55"/>
      </left>
      <right/>
      <top/>
      <bottom/>
      <diagonal/>
    </border>
    <border>
      <left/>
      <right/>
      <top style="thin">
        <color indexed="64"/>
      </top>
      <bottom style="thin">
        <color indexed="64"/>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right style="thin">
        <color indexed="64"/>
      </right>
      <top/>
      <bottom/>
      <diagonal/>
    </border>
    <border>
      <left/>
      <right/>
      <top/>
      <bottom style="thin">
        <color theme="0"/>
      </bottom>
      <diagonal/>
    </border>
    <border>
      <left/>
      <right style="thin">
        <color indexed="64"/>
      </right>
      <top/>
      <bottom style="thin">
        <color theme="0"/>
      </bottom>
      <diagonal/>
    </border>
    <border>
      <left style="thin">
        <color indexed="64"/>
      </left>
      <right/>
      <top/>
      <bottom/>
      <diagonal/>
    </border>
    <border>
      <left style="medium">
        <color indexed="55"/>
      </left>
      <right/>
      <top style="thin">
        <color indexed="55"/>
      </top>
      <bottom/>
      <diagonal/>
    </border>
    <border>
      <left/>
      <right/>
      <top style="thin">
        <color indexed="55"/>
      </top>
      <bottom/>
      <diagonal/>
    </border>
    <border>
      <left style="thin">
        <color indexed="64"/>
      </left>
      <right/>
      <top style="thin">
        <color indexed="55"/>
      </top>
      <bottom/>
      <diagonal/>
    </border>
    <border>
      <left/>
      <right style="thin">
        <color indexed="64"/>
      </right>
      <top style="thin">
        <color indexed="55"/>
      </top>
      <bottom/>
      <diagonal/>
    </border>
    <border>
      <left style="medium">
        <color indexed="55"/>
      </left>
      <right/>
      <top/>
      <bottom style="thin">
        <color indexed="55"/>
      </bottom>
      <diagonal/>
    </border>
    <border>
      <left/>
      <right style="thin">
        <color theme="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theme="0" tint="-0.499984740745262"/>
      </bottom>
      <diagonal/>
    </border>
    <border>
      <left/>
      <right style="thin">
        <color indexed="64"/>
      </right>
      <top/>
      <bottom style="thin">
        <color theme="0" tint="-0.499984740745262"/>
      </bottom>
      <diagonal/>
    </border>
    <border>
      <left style="thin">
        <color indexed="64"/>
      </left>
      <right/>
      <top/>
      <bottom style="thin">
        <color indexed="55"/>
      </bottom>
      <diagonal/>
    </border>
    <border>
      <left/>
      <right style="thin">
        <color indexed="64"/>
      </right>
      <top style="thin">
        <color indexed="64"/>
      </top>
      <bottom/>
      <diagonal/>
    </border>
    <border>
      <left/>
      <right/>
      <top/>
      <bottom style="thin">
        <color indexed="64"/>
      </bottom>
      <diagonal/>
    </border>
  </borders>
  <cellStyleXfs count="49">
    <xf numFmtId="0" fontId="0" fillId="0" borderId="0"/>
    <xf numFmtId="43" fontId="1" fillId="0" borderId="0" applyFont="0" applyFill="0" applyBorder="0" applyAlignment="0" applyProtection="0"/>
    <xf numFmtId="0" fontId="3" fillId="0" borderId="0"/>
    <xf numFmtId="0" fontId="6" fillId="0" borderId="0"/>
    <xf numFmtId="0" fontId="1" fillId="2"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9"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2" fillId="4" borderId="0" applyNumberFormat="0" applyBorder="0" applyAlignment="0" applyProtection="0"/>
    <xf numFmtId="0" fontId="2" fillId="7"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6" borderId="0" applyNumberFormat="0" applyBorder="0" applyAlignment="0" applyProtection="0"/>
    <xf numFmtId="0" fontId="2" fillId="19" borderId="0" applyNumberFormat="0" applyBorder="0" applyAlignment="0" applyProtection="0"/>
    <xf numFmtId="43"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0" fontId="3" fillId="0" borderId="0"/>
    <xf numFmtId="9" fontId="1" fillId="0" borderId="0" applyFont="0" applyFill="0" applyBorder="0" applyAlignment="0" applyProtection="0"/>
    <xf numFmtId="43" fontId="1"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1"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cellStyleXfs>
  <cellXfs count="173">
    <xf numFmtId="0" fontId="0" fillId="0" borderId="0" xfId="0"/>
    <xf numFmtId="0" fontId="0" fillId="20" borderId="0" xfId="0" applyFill="1"/>
    <xf numFmtId="0" fontId="4" fillId="20" borderId="0" xfId="3" applyFont="1" applyFill="1"/>
    <xf numFmtId="0" fontId="8" fillId="22" borderId="0" xfId="0" applyFont="1" applyFill="1" applyAlignment="1">
      <alignment horizontal="center"/>
    </xf>
    <xf numFmtId="0" fontId="8" fillId="22" borderId="7" xfId="0" applyFont="1" applyFill="1" applyBorder="1" applyAlignment="1">
      <alignment horizontal="center"/>
    </xf>
    <xf numFmtId="0" fontId="8" fillId="22" borderId="8" xfId="0" applyFont="1" applyFill="1" applyBorder="1" applyAlignment="1">
      <alignment horizontal="center"/>
    </xf>
    <xf numFmtId="0" fontId="8" fillId="22" borderId="9" xfId="0" applyFont="1" applyFill="1" applyBorder="1" applyAlignment="1">
      <alignment horizontal="center"/>
    </xf>
    <xf numFmtId="0" fontId="9" fillId="23" borderId="2" xfId="2" applyFont="1" applyFill="1" applyBorder="1"/>
    <xf numFmtId="0" fontId="10" fillId="24" borderId="0" xfId="0" applyFont="1" applyFill="1"/>
    <xf numFmtId="0" fontId="10" fillId="24" borderId="7" xfId="0" applyFont="1" applyFill="1" applyBorder="1"/>
    <xf numFmtId="0" fontId="11" fillId="20" borderId="2" xfId="3" applyFont="1" applyFill="1" applyBorder="1"/>
    <xf numFmtId="165" fontId="12" fillId="20" borderId="10" xfId="1" applyNumberFormat="1" applyFont="1" applyFill="1" applyBorder="1"/>
    <xf numFmtId="165" fontId="12" fillId="20" borderId="0" xfId="1" applyNumberFormat="1" applyFont="1" applyFill="1" applyBorder="1"/>
    <xf numFmtId="165" fontId="12" fillId="20" borderId="7" xfId="1" applyNumberFormat="1" applyFont="1" applyFill="1" applyBorder="1"/>
    <xf numFmtId="0" fontId="13" fillId="20" borderId="2" xfId="3" applyFont="1" applyFill="1" applyBorder="1"/>
    <xf numFmtId="165" fontId="10" fillId="20" borderId="10" xfId="1" applyNumberFormat="1" applyFont="1" applyFill="1" applyBorder="1"/>
    <xf numFmtId="165" fontId="10" fillId="20" borderId="0" xfId="1" applyNumberFormat="1" applyFont="1" applyFill="1" applyBorder="1"/>
    <xf numFmtId="165" fontId="10" fillId="20" borderId="7" xfId="1" applyNumberFormat="1" applyFont="1" applyFill="1" applyBorder="1"/>
    <xf numFmtId="0" fontId="11" fillId="20" borderId="11" xfId="3" applyFont="1" applyFill="1" applyBorder="1"/>
    <xf numFmtId="166" fontId="14" fillId="20" borderId="13" xfId="3" applyNumberFormat="1" applyFont="1" applyFill="1" applyBorder="1"/>
    <xf numFmtId="166" fontId="14" fillId="20" borderId="12" xfId="3" applyNumberFormat="1" applyFont="1" applyFill="1" applyBorder="1"/>
    <xf numFmtId="166" fontId="14" fillId="20" borderId="14" xfId="3" applyNumberFormat="1" applyFont="1" applyFill="1" applyBorder="1"/>
    <xf numFmtId="0" fontId="13" fillId="20" borderId="15" xfId="3" applyFont="1" applyFill="1" applyBorder="1"/>
    <xf numFmtId="0" fontId="9" fillId="25" borderId="2" xfId="2" applyFont="1" applyFill="1" applyBorder="1"/>
    <xf numFmtId="0" fontId="12" fillId="20" borderId="17" xfId="0" applyFont="1" applyFill="1" applyBorder="1"/>
    <xf numFmtId="3" fontId="14" fillId="20" borderId="3" xfId="27" applyNumberFormat="1" applyFont="1" applyFill="1" applyBorder="1"/>
    <xf numFmtId="3" fontId="14" fillId="20" borderId="18" xfId="27" applyNumberFormat="1" applyFont="1" applyFill="1" applyBorder="1"/>
    <xf numFmtId="3" fontId="14" fillId="20" borderId="17" xfId="27" applyNumberFormat="1" applyFont="1" applyFill="1" applyBorder="1"/>
    <xf numFmtId="1" fontId="14" fillId="20" borderId="3" xfId="27" applyNumberFormat="1" applyFont="1" applyFill="1" applyBorder="1"/>
    <xf numFmtId="166" fontId="14" fillId="20" borderId="0" xfId="3" applyNumberFormat="1" applyFont="1" applyFill="1"/>
    <xf numFmtId="166" fontId="14" fillId="20" borderId="7" xfId="3" applyNumberFormat="1" applyFont="1" applyFill="1" applyBorder="1"/>
    <xf numFmtId="0" fontId="11" fillId="20" borderId="0" xfId="3" applyFont="1" applyFill="1"/>
    <xf numFmtId="3" fontId="15" fillId="20" borderId="0" xfId="27" applyNumberFormat="1" applyFont="1" applyFill="1"/>
    <xf numFmtId="0" fontId="9" fillId="23" borderId="0" xfId="2" applyFont="1" applyFill="1"/>
    <xf numFmtId="0" fontId="13" fillId="20" borderId="0" xfId="3" applyFont="1" applyFill="1"/>
    <xf numFmtId="0" fontId="11" fillId="20" borderId="12" xfId="3" applyFont="1" applyFill="1" applyBorder="1"/>
    <xf numFmtId="0" fontId="9" fillId="25" borderId="0" xfId="2" applyFont="1" applyFill="1"/>
    <xf numFmtId="0" fontId="12" fillId="20" borderId="0" xfId="0" applyFont="1" applyFill="1"/>
    <xf numFmtId="0" fontId="15" fillId="20" borderId="0" xfId="3" applyFont="1" applyFill="1"/>
    <xf numFmtId="0" fontId="15" fillId="20" borderId="12" xfId="3" applyFont="1" applyFill="1" applyBorder="1"/>
    <xf numFmtId="1" fontId="16" fillId="20" borderId="0" xfId="0" applyNumberFormat="1" applyFont="1" applyFill="1" applyAlignment="1">
      <alignment horizontal="center" vertical="top"/>
    </xf>
    <xf numFmtId="1" fontId="16" fillId="20" borderId="7" xfId="0" applyNumberFormat="1" applyFont="1" applyFill="1" applyBorder="1" applyAlignment="1">
      <alignment horizontal="center" vertical="top"/>
    </xf>
    <xf numFmtId="1" fontId="16" fillId="26" borderId="0" xfId="0" applyNumberFormat="1" applyFont="1" applyFill="1" applyAlignment="1">
      <alignment horizontal="center" vertical="top"/>
    </xf>
    <xf numFmtId="0" fontId="8" fillId="26" borderId="0" xfId="0" applyFont="1" applyFill="1" applyAlignment="1">
      <alignment horizontal="center"/>
    </xf>
    <xf numFmtId="0" fontId="10" fillId="26" borderId="0" xfId="0" applyFont="1" applyFill="1"/>
    <xf numFmtId="165" fontId="12" fillId="26" borderId="10" xfId="1" applyNumberFormat="1" applyFont="1" applyFill="1" applyBorder="1"/>
    <xf numFmtId="165" fontId="12" fillId="26" borderId="0" xfId="1" applyNumberFormat="1" applyFont="1" applyFill="1" applyBorder="1"/>
    <xf numFmtId="165" fontId="10" fillId="26" borderId="10" xfId="1" applyNumberFormat="1" applyFont="1" applyFill="1" applyBorder="1"/>
    <xf numFmtId="165" fontId="10" fillId="26" borderId="0" xfId="1" applyNumberFormat="1" applyFont="1" applyFill="1" applyBorder="1"/>
    <xf numFmtId="166" fontId="14" fillId="26" borderId="13" xfId="3" applyNumberFormat="1" applyFont="1" applyFill="1" applyBorder="1"/>
    <xf numFmtId="166" fontId="14" fillId="26" borderId="12" xfId="3" applyNumberFormat="1" applyFont="1" applyFill="1" applyBorder="1"/>
    <xf numFmtId="166" fontId="14" fillId="26" borderId="0" xfId="3" applyNumberFormat="1" applyFont="1" applyFill="1"/>
    <xf numFmtId="0" fontId="0" fillId="26" borderId="0" xfId="0" applyFill="1"/>
    <xf numFmtId="167" fontId="14" fillId="20" borderId="3" xfId="27" applyNumberFormat="1" applyFont="1" applyFill="1" applyBorder="1"/>
    <xf numFmtId="3" fontId="14" fillId="20" borderId="0" xfId="27" applyNumberFormat="1" applyFont="1" applyFill="1"/>
    <xf numFmtId="167" fontId="14" fillId="20" borderId="0" xfId="27" applyNumberFormat="1" applyFont="1" applyFill="1"/>
    <xf numFmtId="165" fontId="12" fillId="27" borderId="0" xfId="1" applyNumberFormat="1" applyFont="1" applyFill="1" applyBorder="1"/>
    <xf numFmtId="165" fontId="12" fillId="27" borderId="7" xfId="1" applyNumberFormat="1" applyFont="1" applyFill="1" applyBorder="1"/>
    <xf numFmtId="165" fontId="0" fillId="0" borderId="0" xfId="0" applyNumberFormat="1"/>
    <xf numFmtId="0" fontId="12" fillId="28" borderId="0" xfId="0" applyFont="1" applyFill="1"/>
    <xf numFmtId="0" fontId="0" fillId="28" borderId="0" xfId="0" applyFill="1"/>
    <xf numFmtId="0" fontId="11" fillId="20" borderId="19" xfId="3" applyFont="1" applyFill="1" applyBorder="1"/>
    <xf numFmtId="0" fontId="15" fillId="20" borderId="20" xfId="3" applyFont="1" applyFill="1" applyBorder="1"/>
    <xf numFmtId="0" fontId="13" fillId="20" borderId="10" xfId="3" applyFont="1" applyFill="1" applyBorder="1"/>
    <xf numFmtId="0" fontId="15" fillId="20" borderId="21" xfId="3" applyFont="1" applyFill="1" applyBorder="1"/>
    <xf numFmtId="0" fontId="15" fillId="20" borderId="22" xfId="3" applyFont="1" applyFill="1" applyBorder="1"/>
    <xf numFmtId="0" fontId="11" fillId="20" borderId="13" xfId="3" applyFont="1" applyFill="1" applyBorder="1"/>
    <xf numFmtId="0" fontId="13" fillId="20" borderId="23" xfId="3" applyFont="1" applyFill="1" applyBorder="1"/>
    <xf numFmtId="0" fontId="11" fillId="20" borderId="10" xfId="3" applyFont="1" applyFill="1" applyBorder="1"/>
    <xf numFmtId="165" fontId="12" fillId="20" borderId="19" xfId="1" applyNumberFormat="1" applyFont="1" applyFill="1" applyBorder="1"/>
    <xf numFmtId="165" fontId="12" fillId="20" borderId="20" xfId="1" applyNumberFormat="1" applyFont="1" applyFill="1" applyBorder="1"/>
    <xf numFmtId="165" fontId="12" fillId="20" borderId="24" xfId="1" applyNumberFormat="1" applyFont="1" applyFill="1" applyBorder="1"/>
    <xf numFmtId="165" fontId="10" fillId="20" borderId="0" xfId="1" applyNumberFormat="1" applyFont="1" applyFill="1"/>
    <xf numFmtId="0" fontId="17" fillId="0" borderId="0" xfId="0" applyFont="1"/>
    <xf numFmtId="0" fontId="19" fillId="20" borderId="0" xfId="2" applyFont="1" applyFill="1"/>
    <xf numFmtId="0" fontId="19" fillId="21" borderId="1" xfId="2" applyFont="1" applyFill="1" applyBorder="1" applyAlignment="1">
      <alignment horizontal="center"/>
    </xf>
    <xf numFmtId="0" fontId="21" fillId="21" borderId="1" xfId="2" applyFont="1" applyFill="1" applyBorder="1" applyAlignment="1">
      <alignment horizontal="center"/>
    </xf>
    <xf numFmtId="0" fontId="19" fillId="20" borderId="0" xfId="3" applyFont="1" applyFill="1"/>
    <xf numFmtId="0" fontId="20" fillId="20" borderId="0" xfId="2" applyFont="1" applyFill="1"/>
    <xf numFmtId="0" fontId="21" fillId="20" borderId="0" xfId="3" applyFont="1" applyFill="1"/>
    <xf numFmtId="0" fontId="21" fillId="20" borderId="3" xfId="3" applyFont="1" applyFill="1" applyBorder="1"/>
    <xf numFmtId="168" fontId="19" fillId="20" borderId="0" xfId="1" applyNumberFormat="1" applyFont="1" applyFill="1" applyBorder="1" applyAlignment="1" applyProtection="1">
      <alignment horizontal="right"/>
      <protection locked="0"/>
    </xf>
    <xf numFmtId="3" fontId="19" fillId="20" borderId="0" xfId="1" applyNumberFormat="1" applyFont="1" applyFill="1"/>
    <xf numFmtId="3" fontId="19" fillId="20" borderId="3" xfId="1" applyNumberFormat="1" applyFont="1" applyFill="1" applyBorder="1" applyAlignment="1" applyProtection="1">
      <alignment horizontal="right"/>
      <protection locked="0"/>
    </xf>
    <xf numFmtId="0" fontId="19" fillId="0" borderId="0" xfId="3" applyFont="1"/>
    <xf numFmtId="3" fontId="19" fillId="0" borderId="0" xfId="1" applyNumberFormat="1" applyFont="1" applyFill="1"/>
    <xf numFmtId="3" fontId="19" fillId="0" borderId="3" xfId="1" applyNumberFormat="1" applyFont="1" applyFill="1" applyBorder="1" applyAlignment="1" applyProtection="1">
      <alignment horizontal="right"/>
      <protection locked="0"/>
    </xf>
    <xf numFmtId="168" fontId="22" fillId="20" borderId="0" xfId="1" applyNumberFormat="1" applyFont="1" applyFill="1"/>
    <xf numFmtId="3" fontId="21" fillId="20" borderId="0" xfId="1" applyNumberFormat="1" applyFont="1" applyFill="1" applyBorder="1" applyAlignment="1" applyProtection="1">
      <alignment horizontal="right"/>
      <protection locked="0"/>
    </xf>
    <xf numFmtId="3" fontId="19" fillId="20" borderId="0" xfId="1" applyNumberFormat="1" applyFont="1" applyFill="1" applyBorder="1" applyAlignment="1" applyProtection="1">
      <alignment horizontal="right"/>
      <protection locked="0"/>
    </xf>
    <xf numFmtId="3" fontId="21" fillId="20" borderId="3" xfId="1" applyNumberFormat="1" applyFont="1" applyFill="1" applyBorder="1" applyAlignment="1" applyProtection="1">
      <alignment horizontal="right"/>
      <protection locked="0"/>
    </xf>
    <xf numFmtId="3" fontId="22" fillId="20" borderId="0" xfId="1" applyNumberFormat="1" applyFont="1" applyFill="1"/>
    <xf numFmtId="3" fontId="0" fillId="20" borderId="0" xfId="1" applyNumberFormat="1" applyFont="1" applyFill="1"/>
    <xf numFmtId="3" fontId="19" fillId="0" borderId="0" xfId="1" applyNumberFormat="1" applyFont="1" applyFill="1" applyBorder="1" applyAlignment="1" applyProtection="1">
      <alignment horizontal="right"/>
      <protection locked="0"/>
    </xf>
    <xf numFmtId="3" fontId="4" fillId="20" borderId="0" xfId="1" applyNumberFormat="1" applyFont="1" applyFill="1" applyBorder="1" applyAlignment="1" applyProtection="1">
      <alignment horizontal="right"/>
      <protection locked="0"/>
    </xf>
    <xf numFmtId="0" fontId="23" fillId="0" borderId="0" xfId="0" applyFont="1"/>
    <xf numFmtId="0" fontId="24" fillId="21" borderId="1" xfId="2" applyFont="1" applyFill="1" applyBorder="1" applyAlignment="1">
      <alignment horizontal="center"/>
    </xf>
    <xf numFmtId="0" fontId="25" fillId="21" borderId="1" xfId="2" applyFont="1" applyFill="1" applyBorder="1" applyAlignment="1">
      <alignment horizontal="center"/>
    </xf>
    <xf numFmtId="0" fontId="24" fillId="20" borderId="0" xfId="3" applyFont="1" applyFill="1"/>
    <xf numFmtId="0" fontId="25" fillId="20" borderId="0" xfId="2" applyFont="1" applyFill="1" applyAlignment="1">
      <alignment horizontal="center"/>
    </xf>
    <xf numFmtId="0" fontId="23" fillId="0" borderId="0" xfId="0" applyFont="1" applyAlignment="1">
      <alignment horizontal="center"/>
    </xf>
    <xf numFmtId="0" fontId="26" fillId="20" borderId="0" xfId="2" applyFont="1" applyFill="1"/>
    <xf numFmtId="0" fontId="25" fillId="0" borderId="0" xfId="29" applyFont="1" applyAlignment="1">
      <alignment vertical="center"/>
    </xf>
    <xf numFmtId="3" fontId="25" fillId="0" borderId="0" xfId="29" applyNumberFormat="1" applyFont="1" applyAlignment="1">
      <alignment horizontal="right" vertical="center"/>
    </xf>
    <xf numFmtId="0" fontId="24" fillId="0" borderId="0" xfId="29" applyFont="1" applyAlignment="1">
      <alignment vertical="center"/>
    </xf>
    <xf numFmtId="3" fontId="24" fillId="0" borderId="0" xfId="29" applyNumberFormat="1" applyFont="1" applyAlignment="1">
      <alignment horizontal="right" vertical="center"/>
    </xf>
    <xf numFmtId="3" fontId="24" fillId="0" borderId="3" xfId="29" applyNumberFormat="1" applyFont="1" applyBorder="1" applyAlignment="1">
      <alignment horizontal="right" vertical="center"/>
    </xf>
    <xf numFmtId="169" fontId="24" fillId="0" borderId="3" xfId="29" applyNumberFormat="1" applyFont="1" applyBorder="1" applyAlignment="1">
      <alignment horizontal="left" vertical="center"/>
    </xf>
    <xf numFmtId="169" fontId="25" fillId="0" borderId="3" xfId="29" applyNumberFormat="1" applyFont="1" applyBorder="1" applyAlignment="1">
      <alignment horizontal="left" vertical="center"/>
    </xf>
    <xf numFmtId="3" fontId="25" fillId="0" borderId="3" xfId="29" applyNumberFormat="1" applyFont="1" applyBorder="1" applyAlignment="1">
      <alignment horizontal="right" vertical="center"/>
    </xf>
    <xf numFmtId="169" fontId="24" fillId="0" borderId="0" xfId="29" applyNumberFormat="1" applyFont="1" applyAlignment="1">
      <alignment horizontal="left" vertical="center"/>
    </xf>
    <xf numFmtId="0" fontId="24" fillId="0" borderId="0" xfId="0" applyFont="1"/>
    <xf numFmtId="3" fontId="24" fillId="0" borderId="0" xfId="0" applyNumberFormat="1" applyFont="1"/>
    <xf numFmtId="0" fontId="18" fillId="20" borderId="0" xfId="0" applyFont="1" applyFill="1"/>
    <xf numFmtId="3" fontId="18" fillId="20" borderId="0" xfId="1" applyNumberFormat="1" applyFont="1" applyFill="1"/>
    <xf numFmtId="3" fontId="18" fillId="20" borderId="0" xfId="1" applyNumberFormat="1" applyFont="1" applyFill="1" applyAlignment="1">
      <alignment horizontal="right"/>
    </xf>
    <xf numFmtId="169" fontId="24" fillId="0" borderId="0" xfId="29" applyNumberFormat="1" applyFont="1" applyAlignment="1">
      <alignment vertical="center"/>
    </xf>
    <xf numFmtId="169" fontId="25" fillId="0" borderId="25" xfId="29" applyNumberFormat="1" applyFont="1" applyBorder="1" applyAlignment="1">
      <alignment horizontal="left" vertical="center"/>
    </xf>
    <xf numFmtId="3" fontId="25" fillId="0" borderId="25" xfId="29" applyNumberFormat="1" applyFont="1" applyBorder="1" applyAlignment="1">
      <alignment horizontal="right" vertical="center"/>
    </xf>
    <xf numFmtId="169" fontId="25" fillId="0" borderId="3" xfId="29" applyNumberFormat="1" applyFont="1" applyBorder="1" applyAlignment="1">
      <alignment vertical="center"/>
    </xf>
    <xf numFmtId="3" fontId="18" fillId="20" borderId="0" xfId="1" applyNumberFormat="1" applyFont="1" applyFill="1" applyBorder="1"/>
    <xf numFmtId="3" fontId="21" fillId="0" borderId="0" xfId="1" applyNumberFormat="1" applyFont="1" applyFill="1" applyBorder="1" applyAlignment="1" applyProtection="1">
      <alignment horizontal="right"/>
      <protection locked="0"/>
    </xf>
    <xf numFmtId="3" fontId="21" fillId="0" borderId="3" xfId="1" applyNumberFormat="1" applyFont="1" applyFill="1" applyBorder="1" applyAlignment="1" applyProtection="1">
      <alignment horizontal="right"/>
      <protection locked="0"/>
    </xf>
    <xf numFmtId="3" fontId="18" fillId="0" borderId="0" xfId="1" applyNumberFormat="1" applyFont="1" applyFill="1" applyBorder="1"/>
    <xf numFmtId="170" fontId="21" fillId="20" borderId="0" xfId="30" applyNumberFormat="1" applyFont="1" applyFill="1" applyBorder="1" applyAlignment="1" applyProtection="1">
      <alignment horizontal="right"/>
      <protection locked="0"/>
    </xf>
    <xf numFmtId="170" fontId="19" fillId="20" borderId="0" xfId="30" applyNumberFormat="1" applyFont="1" applyFill="1"/>
    <xf numFmtId="170" fontId="18" fillId="20" borderId="0" xfId="30" applyNumberFormat="1" applyFont="1" applyFill="1"/>
    <xf numFmtId="170" fontId="18" fillId="20" borderId="0" xfId="30" applyNumberFormat="1" applyFont="1" applyFill="1" applyBorder="1"/>
    <xf numFmtId="3" fontId="0" fillId="20" borderId="0" xfId="0" applyNumberFormat="1" applyFill="1"/>
    <xf numFmtId="170" fontId="27" fillId="0" borderId="0" xfId="30" quotePrefix="1" applyNumberFormat="1" applyFont="1" applyAlignment="1">
      <alignment wrapText="1"/>
    </xf>
    <xf numFmtId="0" fontId="5" fillId="20" borderId="0" xfId="2" applyFont="1" applyFill="1"/>
    <xf numFmtId="0" fontId="18" fillId="0" borderId="0" xfId="0" applyFont="1"/>
    <xf numFmtId="3" fontId="18" fillId="0" borderId="0" xfId="0" applyNumberFormat="1" applyFont="1"/>
    <xf numFmtId="3" fontId="18" fillId="0" borderId="0" xfId="1" applyNumberFormat="1" applyFont="1"/>
    <xf numFmtId="3" fontId="25" fillId="0" borderId="3" xfId="1" applyNumberFormat="1" applyFont="1" applyBorder="1" applyAlignment="1">
      <alignment horizontal="right" vertical="center"/>
    </xf>
    <xf numFmtId="169" fontId="25" fillId="0" borderId="0" xfId="29" applyNumberFormat="1" applyFont="1" applyAlignment="1">
      <alignment vertical="center"/>
    </xf>
    <xf numFmtId="0" fontId="25" fillId="0" borderId="3" xfId="29" applyFont="1" applyBorder="1" applyAlignment="1">
      <alignment vertical="center"/>
    </xf>
    <xf numFmtId="3" fontId="25" fillId="20" borderId="0" xfId="2" applyNumberFormat="1" applyFont="1" applyFill="1" applyAlignment="1">
      <alignment horizontal="center"/>
    </xf>
    <xf numFmtId="3" fontId="28" fillId="0" borderId="3" xfId="0" applyNumberFormat="1" applyFont="1" applyBorder="1"/>
    <xf numFmtId="3" fontId="28" fillId="0" borderId="0" xfId="0" applyNumberFormat="1" applyFont="1"/>
    <xf numFmtId="0" fontId="31" fillId="0" borderId="0" xfId="0" applyFont="1"/>
    <xf numFmtId="0" fontId="32" fillId="20" borderId="0" xfId="0" applyFont="1" applyFill="1"/>
    <xf numFmtId="3" fontId="18" fillId="0" borderId="0" xfId="0" applyNumberFormat="1" applyFont="1" applyAlignment="1">
      <alignment horizontal="right"/>
    </xf>
    <xf numFmtId="3" fontId="18" fillId="0" borderId="0" xfId="1" applyNumberFormat="1" applyFont="1" applyFill="1" applyAlignment="1">
      <alignment horizontal="right"/>
    </xf>
    <xf numFmtId="3" fontId="0" fillId="0" borderId="0" xfId="0" applyNumberFormat="1"/>
    <xf numFmtId="0" fontId="19" fillId="20" borderId="0" xfId="3" applyFont="1" applyFill="1" applyAlignment="1">
      <alignment wrapText="1"/>
    </xf>
    <xf numFmtId="3" fontId="33" fillId="29" borderId="0" xfId="1" applyNumberFormat="1" applyFont="1" applyFill="1" applyBorder="1"/>
    <xf numFmtId="3" fontId="0" fillId="29" borderId="0" xfId="1" applyNumberFormat="1" applyFont="1" applyFill="1" applyBorder="1"/>
    <xf numFmtId="3" fontId="21" fillId="20" borderId="0" xfId="1" applyNumberFormat="1" applyFont="1" applyFill="1"/>
    <xf numFmtId="170" fontId="0" fillId="20" borderId="0" xfId="30" applyNumberFormat="1" applyFont="1" applyFill="1"/>
    <xf numFmtId="170" fontId="18" fillId="0" borderId="0" xfId="30" applyNumberFormat="1" applyFont="1"/>
    <xf numFmtId="3" fontId="22" fillId="0" borderId="0" xfId="1" applyNumberFormat="1" applyFont="1" applyFill="1"/>
    <xf numFmtId="3" fontId="18" fillId="0" borderId="0" xfId="1" applyNumberFormat="1" applyFont="1" applyFill="1"/>
    <xf numFmtId="3" fontId="21" fillId="0" borderId="0" xfId="1" applyNumberFormat="1" applyFont="1" applyFill="1"/>
    <xf numFmtId="3" fontId="0" fillId="0" borderId="0" xfId="1" applyNumberFormat="1" applyFont="1" applyFill="1"/>
    <xf numFmtId="169" fontId="24" fillId="0" borderId="0" xfId="29" quotePrefix="1" applyNumberFormat="1" applyFont="1" applyAlignment="1">
      <alignment vertical="center"/>
    </xf>
    <xf numFmtId="3" fontId="24" fillId="0" borderId="0" xfId="1" applyNumberFormat="1" applyFont="1" applyFill="1" applyBorder="1" applyAlignment="1">
      <alignment horizontal="right" vertical="center"/>
    </xf>
    <xf numFmtId="0" fontId="0" fillId="30" borderId="0" xfId="0" applyFill="1"/>
    <xf numFmtId="9" fontId="18" fillId="0" borderId="0" xfId="30" applyFont="1"/>
    <xf numFmtId="170" fontId="18" fillId="0" borderId="0" xfId="30" applyNumberFormat="1" applyFont="1" applyFill="1"/>
    <xf numFmtId="170" fontId="18" fillId="0" borderId="0" xfId="30" applyNumberFormat="1" applyFont="1" applyFill="1" applyBorder="1"/>
    <xf numFmtId="168" fontId="0" fillId="0" borderId="0" xfId="1" applyNumberFormat="1" applyFont="1" applyFill="1"/>
    <xf numFmtId="9" fontId="0" fillId="20" borderId="0" xfId="30" applyFont="1" applyFill="1"/>
    <xf numFmtId="168" fontId="21" fillId="20" borderId="0" xfId="1" applyNumberFormat="1" applyFont="1" applyFill="1" applyBorder="1" applyAlignment="1" applyProtection="1">
      <alignment horizontal="right"/>
      <protection locked="0"/>
    </xf>
    <xf numFmtId="168" fontId="0" fillId="0" borderId="0" xfId="1" applyNumberFormat="1" applyFont="1"/>
    <xf numFmtId="9" fontId="0" fillId="0" borderId="0" xfId="30" applyFont="1"/>
    <xf numFmtId="0" fontId="32" fillId="20" borderId="0" xfId="0" applyFont="1" applyFill="1" applyAlignment="1">
      <alignment horizontal="left" wrapText="1"/>
    </xf>
    <xf numFmtId="0" fontId="23" fillId="0" borderId="7" xfId="0" applyFont="1" applyBorder="1" applyAlignment="1">
      <alignment horizontal="center"/>
    </xf>
    <xf numFmtId="0" fontId="7" fillId="22" borderId="0" xfId="0" applyFont="1" applyFill="1" applyAlignment="1">
      <alignment horizontal="center" vertical="center"/>
    </xf>
    <xf numFmtId="0" fontId="7" fillId="22" borderId="16" xfId="0" applyFont="1" applyFill="1" applyBorder="1" applyAlignment="1">
      <alignment horizontal="center" vertical="center"/>
    </xf>
    <xf numFmtId="0" fontId="7" fillId="22" borderId="4" xfId="0" applyFont="1" applyFill="1" applyBorder="1" applyAlignment="1">
      <alignment horizontal="center" vertical="center"/>
    </xf>
    <xf numFmtId="0" fontId="7" fillId="22" borderId="5" xfId="0" applyFont="1" applyFill="1" applyBorder="1" applyAlignment="1">
      <alignment horizontal="center" vertical="center"/>
    </xf>
    <xf numFmtId="0" fontId="7" fillId="22" borderId="6" xfId="0" applyFont="1" applyFill="1" applyBorder="1" applyAlignment="1">
      <alignment horizontal="center" vertical="center"/>
    </xf>
  </cellXfs>
  <cellStyles count="49">
    <cellStyle name="20 % - uthevingsfarge 1" xfId="4" xr:uid="{BD43F42B-4836-4532-8894-9D1673CB0A4F}"/>
    <cellStyle name="20 % - uthevingsfarge 2" xfId="5" xr:uid="{7C205787-56C9-4600-843D-AE412FB4BFC0}"/>
    <cellStyle name="20 % - uthevingsfarge 3" xfId="6" xr:uid="{0755ED0B-56F7-401B-A8AC-D47CBA13247C}"/>
    <cellStyle name="20 % - uthevingsfarge 4" xfId="7" xr:uid="{09118ED2-BD29-49B4-850B-9FC721E311FC}"/>
    <cellStyle name="20 % - uthevingsfarge 5" xfId="8" xr:uid="{36F359F9-2F3E-4BA4-A374-775F4221D731}"/>
    <cellStyle name="20 % - uthevingsfarge 6" xfId="9" xr:uid="{97EFAC90-1C0C-49CB-9EA7-A5EE18C140CD}"/>
    <cellStyle name="40 % - uthevingsfarge 1" xfId="10" xr:uid="{A0E8FFA5-C770-4025-8AEE-56EBAA189B2E}"/>
    <cellStyle name="40 % - uthevingsfarge 2" xfId="11" xr:uid="{C261EC5B-EC70-4B15-B85A-55DDCD6025C4}"/>
    <cellStyle name="40 % - uthevingsfarge 3" xfId="12" xr:uid="{E0267F33-6162-4FB4-9D26-ECB8F3E3790D}"/>
    <cellStyle name="40 % - uthevingsfarge 4" xfId="13" xr:uid="{7599DAAF-CDE6-4550-B164-C4A7E9DF85E7}"/>
    <cellStyle name="40 % - uthevingsfarge 5" xfId="14" xr:uid="{4FC5D3C7-0F1F-4033-8083-B8E3F1C32B4B}"/>
    <cellStyle name="40 % - uthevingsfarge 6" xfId="15" xr:uid="{4E91CF17-7ED8-428E-A87E-6FFC241B2ACF}"/>
    <cellStyle name="60 % - uthevingsfarge 1" xfId="16" xr:uid="{E78D30F5-2A78-4CAB-93A2-170A6A7F1286}"/>
    <cellStyle name="60 % - uthevingsfarge 2" xfId="17" xr:uid="{4402F929-EF71-46D0-89A9-0FC49DFF60D1}"/>
    <cellStyle name="60 % - uthevingsfarge 3" xfId="18" xr:uid="{75980967-6DBC-4501-A3E2-DC16A10C4808}"/>
    <cellStyle name="60 % - uthevingsfarge 4" xfId="19" xr:uid="{52F3D83C-A995-458A-92A0-293C44C91F0C}"/>
    <cellStyle name="60 % - uthevingsfarge 5" xfId="20" xr:uid="{C1833379-0B91-48C6-BC15-2691366896E2}"/>
    <cellStyle name="60 % - uthevingsfarge 6" xfId="21" xr:uid="{D6706EE9-7CC1-4527-A918-7066AC22D350}"/>
    <cellStyle name="Comma 2" xfId="31" xr:uid="{9BA2BBDB-45DC-483F-8D16-555E10893C29}"/>
    <cellStyle name="Komma" xfId="1" builtinId="3"/>
    <cellStyle name="Komma 11 2" xfId="48" xr:uid="{EA92B2C2-5DCE-4A48-91E0-A70726A0258D}"/>
    <cellStyle name="Komma 2" xfId="22" xr:uid="{A0050E6E-E1AF-4E94-8BB7-E23244C9AB88}"/>
    <cellStyle name="Normal" xfId="0" builtinId="0"/>
    <cellStyle name="Normal 10" xfId="23" xr:uid="{9E50AC56-ECC8-4F6E-A275-ABD7AC0963EF}"/>
    <cellStyle name="Normal 11" xfId="40" xr:uid="{D8816668-F95D-4F49-BCD0-2A0CD0A01CD5}"/>
    <cellStyle name="Normal 19" xfId="24" xr:uid="{AD25880B-0931-4686-96E4-0BD767D029A9}"/>
    <cellStyle name="Normal 2" xfId="29" xr:uid="{61FF3A1A-5535-438D-81E6-A00592A02CC7}"/>
    <cellStyle name="Normal 2 2" xfId="32" xr:uid="{0DEDBAB7-9578-41A8-9C76-8252DB82EDEB}"/>
    <cellStyle name="Normal 2 2 4" xfId="34" xr:uid="{2C429FD1-8290-4B71-9FAD-950C001443BC}"/>
    <cellStyle name="Normal 2 3" xfId="37" xr:uid="{65E8B3E2-E331-4E65-81C7-15904881065A}"/>
    <cellStyle name="Normal 26" xfId="25" xr:uid="{298F2E51-99A7-423F-849E-D1F69DE581AB}"/>
    <cellStyle name="Normal 28" xfId="26" xr:uid="{EF4BD988-BC4F-47A5-BBD2-678A93D7CCBF}"/>
    <cellStyle name="Normal 3 3" xfId="39" xr:uid="{3851735D-5CA9-461A-ABAD-50280EAADAA8}"/>
    <cellStyle name="Normal 4 3 2" xfId="38" xr:uid="{BA21E464-43BE-4481-8AC3-3C9E54C9A0E4}"/>
    <cellStyle name="Normal 5" xfId="45" xr:uid="{316C2903-CB5D-4D4B-8CED-972962E94E59}"/>
    <cellStyle name="Normal 5 2 2" xfId="47" xr:uid="{CA8ECF22-C494-4399-A89F-DD9AA45ACC11}"/>
    <cellStyle name="Normal 5 22" xfId="41" xr:uid="{4C5BDD19-FDF5-44F2-9D04-D24AB21ECD27}"/>
    <cellStyle name="Normal 81" xfId="27" xr:uid="{02C9E38E-C691-44FB-9A26-83BFB0B39C90}"/>
    <cellStyle name="Normal_2011_Q4 KVARTALSRAPPORT" xfId="2" xr:uid="{99108D44-0AA8-4C97-B4F0-3A5DA937CC6E}"/>
    <cellStyle name="Normal_3Q-99" xfId="3" xr:uid="{F9F37F1E-AB98-4CE6-9AF2-1FB8454C66D5}"/>
    <cellStyle name="Procent 2" xfId="33" xr:uid="{E860E194-3C33-4005-A8B7-ABE219D72DBB}"/>
    <cellStyle name="Procent 4" xfId="36" xr:uid="{0255C93A-0DA2-450C-8640-51A96AA50F89}"/>
    <cellStyle name="Prosent" xfId="30" builtinId="5"/>
    <cellStyle name="Prosent 10" xfId="28" xr:uid="{2E528BA6-F612-4C67-8001-4656DEB45365}"/>
    <cellStyle name="Prosent 10 2" xfId="35" xr:uid="{6FB2C4C0-E67F-4A33-AB86-2250A121B989}"/>
    <cellStyle name="Prosent 2" xfId="43" xr:uid="{CE8E82A1-5C9B-49D1-8EC9-27C782FC6DE3}"/>
    <cellStyle name="Prosent 2 2" xfId="46" xr:uid="{C54BFC92-A2B6-4739-8C1B-1ADF8C4C548B}"/>
    <cellStyle name="Prosent 3" xfId="42" xr:uid="{B89AB481-59FC-47C4-8789-71DC2031518D}"/>
    <cellStyle name="Tusental 2" xfId="44" xr:uid="{3006F988-B0DC-497F-9190-C1A20C39BE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365veidekke.sharepoint.com/sites/KO-Konsernkonomi/Shared%20Documents/General/Rapportering/2026/03%20Mars/I%20arbeid/Balanse%202603.xlsx" TargetMode="External"/><Relationship Id="rId1" Type="http://schemas.openxmlformats.org/officeDocument/2006/relationships/externalLinkPath" Target="https://365veidekke.sharepoint.com/sites/KO-Konsernkonomi/Shared%20Documents/General/Rapportering/2026/03%20Mars/I%20arbeid/Balanse%20260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365veidekke.sharepoint.com/sites/KO-Konsernkonomi/Shared%20Documents/General/Rapportering/2024/06%20Juni/I%20arbeid/Balanse%202406.xlsx" TargetMode="External"/><Relationship Id="rId1" Type="http://schemas.openxmlformats.org/officeDocument/2006/relationships/externalLinkPath" Target="https://365veidekke.sharepoint.com/sites/KO-Konsernkonomi/Shared%20Documents/General/Rapportering/2024/06%20Juni/I%20arbeid/Balanse%202406.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365veidekke.sharepoint.com/sites/KO-Konsernkonomi/Shared%20Documents/General/Rapportering/2024/09%20September/I%20arbeid/24_Q3_Kv.rapp.xlsx" TargetMode="External"/><Relationship Id="rId1" Type="http://schemas.openxmlformats.org/officeDocument/2006/relationships/externalLinkPath" Target="https://365veidekke.sharepoint.com/sites/KO-Konsernkonomi/Shared%20Documents/General/Rapportering/2024/09%20September/I%20arbeid/24_Q3_Kv.rapp.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https://365veidekke.sharepoint.com/sites/KO-Konsernkonomi/Shared%20Documents/General/Rapportering/2024/06%20Juni/I%20arbeid/24_Q2_Kv.rapp.xlsx" TargetMode="External"/><Relationship Id="rId1" Type="http://schemas.openxmlformats.org/officeDocument/2006/relationships/externalLinkPath" Target="https://365veidekke.sharepoint.com/sites/KO-Konsernkonomi/Shared%20Documents/General/Rapportering/2024/06%20Juni/I%20arbeid/24_Q2_Kv.rap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L full"/>
      <sheetName val="BAL Kvartal"/>
      <sheetName val="SEG-note"/>
      <sheetName val="KL"/>
      <sheetName val="BASE"/>
      <sheetName val="COGNOS"/>
      <sheetName val="COGNOS SEG"/>
    </sheetNames>
    <sheetDataSet>
      <sheetData sheetId="0"/>
      <sheetData sheetId="1"/>
      <sheetData sheetId="2"/>
      <sheetData sheetId="3"/>
      <sheetData sheetId="4">
        <row r="1">
          <cell r="D1" t="str">
            <v>03_26</v>
          </cell>
        </row>
        <row r="3">
          <cell r="D3">
            <v>2603</v>
          </cell>
        </row>
        <row r="8">
          <cell r="D8">
            <v>2336.6660000000002</v>
          </cell>
        </row>
        <row r="9">
          <cell r="D9">
            <v>215.935</v>
          </cell>
        </row>
        <row r="10">
          <cell r="D10">
            <v>27.844000000000001</v>
          </cell>
        </row>
        <row r="11">
          <cell r="D11">
            <v>1124.183</v>
          </cell>
        </row>
        <row r="12">
          <cell r="D12">
            <v>771.08699999999999</v>
          </cell>
        </row>
        <row r="13">
          <cell r="D13">
            <v>1673.6990000000001</v>
          </cell>
        </row>
        <row r="14">
          <cell r="D14">
            <v>641.26499999999999</v>
          </cell>
        </row>
        <row r="15">
          <cell r="D15">
            <v>607.25</v>
          </cell>
        </row>
        <row r="16">
          <cell r="D16">
            <v>209.36699999999999</v>
          </cell>
        </row>
        <row r="17">
          <cell r="D17">
            <v>636.99400000000003</v>
          </cell>
        </row>
        <row r="18">
          <cell r="D18">
            <v>8244.2900000000009</v>
          </cell>
        </row>
        <row r="21">
          <cell r="D21">
            <v>664.87900000000002</v>
          </cell>
        </row>
        <row r="22">
          <cell r="D22">
            <v>1686.2419999999997</v>
          </cell>
        </row>
        <row r="23">
          <cell r="D23">
            <v>3008.694</v>
          </cell>
        </row>
        <row r="24">
          <cell r="D24">
            <v>798.94799999999998</v>
          </cell>
        </row>
        <row r="25">
          <cell r="D25">
            <v>1431.079</v>
          </cell>
        </row>
        <row r="26">
          <cell r="D26">
            <v>3124.3920000000003</v>
          </cell>
        </row>
        <row r="27">
          <cell r="D27">
            <v>10714.234</v>
          </cell>
        </row>
        <row r="29">
          <cell r="D29">
            <v>18958.524000000001</v>
          </cell>
        </row>
        <row r="32">
          <cell r="D32">
            <v>67.477999999999994</v>
          </cell>
        </row>
        <row r="33">
          <cell r="D33">
            <v>3532.3420000000001</v>
          </cell>
        </row>
        <row r="34">
          <cell r="D34">
            <v>82.22</v>
          </cell>
        </row>
        <row r="35">
          <cell r="D35">
            <v>3682.04</v>
          </cell>
        </row>
        <row r="36">
          <cell r="D36">
            <v>0.19421554125205104</v>
          </cell>
        </row>
        <row r="38">
          <cell r="D38">
            <v>653.00699999999995</v>
          </cell>
        </row>
        <row r="39">
          <cell r="D39">
            <v>813.74</v>
          </cell>
        </row>
        <row r="40">
          <cell r="D40">
            <v>0</v>
          </cell>
        </row>
        <row r="41">
          <cell r="D41">
            <v>137.53100000000001</v>
          </cell>
        </row>
        <row r="42">
          <cell r="D42">
            <v>803.85500000000002</v>
          </cell>
        </row>
        <row r="43">
          <cell r="D43">
            <v>2408.1329999999998</v>
          </cell>
        </row>
        <row r="46">
          <cell r="D46">
            <v>58.735999999999997</v>
          </cell>
        </row>
        <row r="47">
          <cell r="D47">
            <v>0</v>
          </cell>
        </row>
        <row r="48">
          <cell r="D48">
            <v>6049.7429999999995</v>
          </cell>
        </row>
        <row r="49">
          <cell r="D49">
            <v>2416.7539999999999</v>
          </cell>
        </row>
        <row r="50">
          <cell r="D50">
            <v>1091.482</v>
          </cell>
        </row>
        <row r="51">
          <cell r="D51">
            <v>1082.9290000000001</v>
          </cell>
        </row>
        <row r="52">
          <cell r="D52">
            <v>254.45</v>
          </cell>
        </row>
        <row r="53">
          <cell r="D53">
            <v>1914.26</v>
          </cell>
        </row>
        <row r="54">
          <cell r="D54">
            <v>12868.354000000001</v>
          </cell>
        </row>
        <row r="56">
          <cell r="D56">
            <v>18958.527000000002</v>
          </cell>
        </row>
        <row r="57">
          <cell r="D57">
            <v>-3.0000000006111804E-3</v>
          </cell>
        </row>
        <row r="58">
          <cell r="D58">
            <v>1.5239</v>
          </cell>
        </row>
        <row r="59">
          <cell r="D59">
            <v>1.5004</v>
          </cell>
        </row>
        <row r="60">
          <cell r="D60">
            <v>1.0648</v>
          </cell>
        </row>
        <row r="61">
          <cell r="D61">
            <v>1.0246</v>
          </cell>
        </row>
        <row r="63">
          <cell r="D63">
            <v>1632.5200000000002</v>
          </cell>
        </row>
        <row r="64">
          <cell r="D64">
            <v>2154.8560000000002</v>
          </cell>
        </row>
        <row r="65">
          <cell r="D65">
            <v>4011.0329999999999</v>
          </cell>
        </row>
        <row r="66">
          <cell r="D66">
            <v>1104.8679999999999</v>
          </cell>
        </row>
        <row r="67">
          <cell r="D67">
            <v>1001.731</v>
          </cell>
        </row>
        <row r="68">
          <cell r="D68">
            <v>5691.8099999999995</v>
          </cell>
        </row>
        <row r="69">
          <cell r="D69">
            <v>0</v>
          </cell>
        </row>
        <row r="70">
          <cell r="D70">
            <v>2651.6250000000005</v>
          </cell>
        </row>
        <row r="71">
          <cell r="D71">
            <v>1677.434</v>
          </cell>
        </row>
        <row r="72">
          <cell r="D72">
            <v>413.70599999999996</v>
          </cell>
        </row>
        <row r="73">
          <cell r="D73">
            <v>718.71699999999998</v>
          </cell>
        </row>
        <row r="74">
          <cell r="D74">
            <v>684.47900000000004</v>
          </cell>
        </row>
        <row r="75">
          <cell r="D75">
            <v>3339.5720000000006</v>
          </cell>
        </row>
        <row r="76">
          <cell r="D76">
            <v>-2.9999999997016857E-3</v>
          </cell>
        </row>
        <row r="77">
          <cell r="D77">
            <v>1230.7720000000002</v>
          </cell>
        </row>
        <row r="78">
          <cell r="D78">
            <v>1076.6369999999999</v>
          </cell>
        </row>
        <row r="79">
          <cell r="D79">
            <v>14.969999999999999</v>
          </cell>
        </row>
        <row r="80">
          <cell r="D80">
            <v>422.64500000000004</v>
          </cell>
        </row>
        <row r="81">
          <cell r="D81">
            <v>137.208</v>
          </cell>
        </row>
        <row r="82">
          <cell r="D82">
            <v>1762.5259999999998</v>
          </cell>
        </row>
        <row r="83">
          <cell r="D83">
            <v>0</v>
          </cell>
        </row>
        <row r="84">
          <cell r="D84">
            <v>1290.2539999999999</v>
          </cell>
        </row>
        <row r="85">
          <cell r="D85">
            <v>858.32800000000009</v>
          </cell>
        </row>
        <row r="86">
          <cell r="D86">
            <v>772.90299999999991</v>
          </cell>
        </row>
        <row r="87">
          <cell r="D87">
            <v>405.44699999999995</v>
          </cell>
        </row>
        <row r="88">
          <cell r="D88">
            <v>152.33799999999999</v>
          </cell>
        </row>
        <row r="89">
          <cell r="D89">
            <v>2363.7000000000003</v>
          </cell>
        </row>
        <row r="90">
          <cell r="D90">
            <v>0</v>
          </cell>
        </row>
        <row r="91">
          <cell r="D91">
            <v>334.02699999999999</v>
          </cell>
        </row>
        <row r="92">
          <cell r="D92">
            <v>500.37000000000006</v>
          </cell>
        </row>
        <row r="93">
          <cell r="D93">
            <v>1553.4089999999999</v>
          </cell>
        </row>
        <row r="94">
          <cell r="D94">
            <v>586.64799999999991</v>
          </cell>
        </row>
        <row r="95">
          <cell r="D95">
            <v>52.216999999999999</v>
          </cell>
        </row>
        <row r="96">
          <cell r="D96">
            <v>1748.941</v>
          </cell>
        </row>
        <row r="97">
          <cell r="D97">
            <v>0</v>
          </cell>
        </row>
        <row r="98">
          <cell r="D98">
            <v>1172.9380000000001</v>
          </cell>
        </row>
        <row r="99">
          <cell r="D99">
            <v>3382.3139999999999</v>
          </cell>
        </row>
        <row r="100">
          <cell r="D100">
            <v>2165.386</v>
          </cell>
        </row>
        <row r="101">
          <cell r="D101">
            <v>483.94199999999989</v>
          </cell>
        </row>
        <row r="102">
          <cell r="D102">
            <v>443.05399999999997</v>
          </cell>
        </row>
        <row r="103">
          <cell r="D103">
            <v>5793.6460000000006</v>
          </cell>
        </row>
        <row r="104">
          <cell r="D104">
            <v>-3.9999999999054126E-3</v>
          </cell>
        </row>
        <row r="105">
          <cell r="D105">
            <v>-67.849999999999994</v>
          </cell>
        </row>
        <row r="106">
          <cell r="D106">
            <v>-2060.0969999999998</v>
          </cell>
        </row>
        <row r="107">
          <cell r="D107">
            <v>-5807.0150000000003</v>
          </cell>
        </row>
        <row r="108">
          <cell r="D108">
            <v>-40.227000000000004</v>
          </cell>
        </row>
        <row r="109">
          <cell r="D109">
            <v>-62.893999999999998</v>
          </cell>
        </row>
        <row r="110">
          <cell r="D110">
            <v>-7831.8410000000003</v>
          </cell>
        </row>
        <row r="111">
          <cell r="D111">
            <v>0</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L full"/>
      <sheetName val="BAL Kvartal"/>
      <sheetName val="SEG-note"/>
      <sheetName val="KL"/>
      <sheetName val="BASE"/>
      <sheetName val="COGNOS"/>
      <sheetName val="COGNOS SEG"/>
    </sheetNames>
    <sheetDataSet>
      <sheetData sheetId="0"/>
      <sheetData sheetId="1"/>
      <sheetData sheetId="2"/>
      <sheetData sheetId="3"/>
      <sheetData sheetId="4">
        <row r="1">
          <cell r="D1" t="str">
            <v>06_24</v>
          </cell>
        </row>
        <row r="2">
          <cell r="D2"/>
        </row>
        <row r="3">
          <cell r="D3">
            <v>2406</v>
          </cell>
        </row>
        <row r="4">
          <cell r="D4"/>
        </row>
        <row r="5">
          <cell r="D5"/>
        </row>
        <row r="6">
          <cell r="D6"/>
        </row>
        <row r="7">
          <cell r="D7"/>
        </row>
        <row r="8">
          <cell r="D8">
            <v>2082.3850000000002</v>
          </cell>
        </row>
        <row r="9">
          <cell r="D9">
            <v>202.02199999999999</v>
          </cell>
        </row>
        <row r="10">
          <cell r="D10"/>
        </row>
        <row r="11">
          <cell r="D11">
            <v>974.07399999999996</v>
          </cell>
        </row>
        <row r="12">
          <cell r="D12">
            <v>842.36400000000003</v>
          </cell>
        </row>
        <row r="13">
          <cell r="D13">
            <v>1665.087</v>
          </cell>
        </row>
        <row r="14">
          <cell r="D14">
            <v>633.84</v>
          </cell>
        </row>
        <row r="15">
          <cell r="D15">
            <v>367.55500000000001</v>
          </cell>
        </row>
        <row r="16">
          <cell r="D16">
            <v>632.51599999999996</v>
          </cell>
        </row>
        <row r="17">
          <cell r="D17">
            <v>7399.8430000000008</v>
          </cell>
        </row>
        <row r="18">
          <cell r="D18"/>
        </row>
        <row r="19">
          <cell r="D19"/>
        </row>
        <row r="20">
          <cell r="D20">
            <v>824.13199999999995</v>
          </cell>
        </row>
        <row r="21">
          <cell r="D21">
            <v>3879.7880000000005</v>
          </cell>
        </row>
        <row r="22">
          <cell r="D22">
            <v>3493.857</v>
          </cell>
        </row>
        <row r="23">
          <cell r="D23">
            <v>781.46500000000003</v>
          </cell>
        </row>
        <row r="24">
          <cell r="D24">
            <v>566.44000000000005</v>
          </cell>
        </row>
        <row r="25">
          <cell r="D25">
            <v>591.18799999999999</v>
          </cell>
        </row>
        <row r="26">
          <cell r="D26">
            <v>10136.870000000001</v>
          </cell>
        </row>
        <row r="27">
          <cell r="D27"/>
        </row>
        <row r="28">
          <cell r="D28">
            <v>17536.713000000003</v>
          </cell>
        </row>
        <row r="30">
          <cell r="D30"/>
        </row>
        <row r="31">
          <cell r="B31" t="str">
            <v>Aksjekapital</v>
          </cell>
          <cell r="D31">
            <v>67.495000000000005</v>
          </cell>
          <cell r="E31">
            <v>67.474999999999994</v>
          </cell>
          <cell r="F31">
            <v>67.483999999999995</v>
          </cell>
          <cell r="G31">
            <v>67.477999999999994</v>
          </cell>
          <cell r="H31">
            <v>67.465000000000003</v>
          </cell>
          <cell r="I31">
            <v>67.462000000000003</v>
          </cell>
          <cell r="J31">
            <v>67.552000000000007</v>
          </cell>
          <cell r="K31">
            <v>67.512</v>
          </cell>
          <cell r="L31">
            <v>67.064999999999998</v>
          </cell>
          <cell r="M31">
            <v>67.001999999999995</v>
          </cell>
          <cell r="N31">
            <v>67.054000000000002</v>
          </cell>
          <cell r="O31">
            <v>66.832999999999998</v>
          </cell>
          <cell r="P31">
            <v>67.742000000000004</v>
          </cell>
          <cell r="Q31">
            <v>67.477000000000004</v>
          </cell>
          <cell r="R31">
            <v>67.965999999999994</v>
          </cell>
          <cell r="S31">
            <v>67.477999999999994</v>
          </cell>
          <cell r="T31">
            <v>67.477999999999994</v>
          </cell>
          <cell r="U31">
            <v>67.477999999999994</v>
          </cell>
          <cell r="V31">
            <v>67.477999999999994</v>
          </cell>
          <cell r="W31">
            <v>67.512</v>
          </cell>
          <cell r="X31">
            <v>67.477999999999994</v>
          </cell>
          <cell r="Y31"/>
          <cell r="Z31"/>
          <cell r="AA31">
            <v>67.477999999999994</v>
          </cell>
          <cell r="AB31"/>
          <cell r="AC31">
            <v>67.477999999999994</v>
          </cell>
          <cell r="AD31">
            <v>67.477999999999994</v>
          </cell>
          <cell r="AE31">
            <v>67.477999999999994</v>
          </cell>
          <cell r="AF31">
            <v>67.477999999999994</v>
          </cell>
          <cell r="AG31"/>
          <cell r="AH31">
            <v>67.477999999999994</v>
          </cell>
          <cell r="AI31">
            <v>67.477999999999994</v>
          </cell>
        </row>
        <row r="32">
          <cell r="B32" t="str">
            <v>Annen egenkapital</v>
          </cell>
          <cell r="D32">
            <v>2288.0570000000002</v>
          </cell>
          <cell r="E32">
            <v>2104.873</v>
          </cell>
          <cell r="F32">
            <v>3070.18</v>
          </cell>
          <cell r="G32">
            <v>3024.277</v>
          </cell>
          <cell r="H32">
            <v>2976.7819999999997</v>
          </cell>
          <cell r="I32">
            <v>2985.491</v>
          </cell>
          <cell r="J32">
            <v>2845.1680000000001</v>
          </cell>
          <cell r="K32">
            <v>2666.1120000000001</v>
          </cell>
          <cell r="L32">
            <v>2433.8420000000001</v>
          </cell>
          <cell r="M32">
            <v>2287.62</v>
          </cell>
          <cell r="N32">
            <v>2062.1759999999999</v>
          </cell>
          <cell r="O32">
            <v>1936.124</v>
          </cell>
          <cell r="P32">
            <v>2915.886</v>
          </cell>
          <cell r="Q32">
            <v>2855.0170000000003</v>
          </cell>
          <cell r="R32">
            <v>2906.4380000000001</v>
          </cell>
          <cell r="S32">
            <v>2905.6770000000001</v>
          </cell>
          <cell r="T32">
            <v>2796.2710000000002</v>
          </cell>
          <cell r="U32">
            <v>2638.1620000000003</v>
          </cell>
          <cell r="V32">
            <v>2508.2070000000003</v>
          </cell>
          <cell r="W32">
            <v>2038.201</v>
          </cell>
          <cell r="X32">
            <v>2069.3020000000001</v>
          </cell>
          <cell r="Y32"/>
          <cell r="Z32"/>
          <cell r="AA32">
            <v>2718.069</v>
          </cell>
          <cell r="AB32"/>
          <cell r="AC32">
            <v>2780.8039999999996</v>
          </cell>
          <cell r="AD32">
            <v>2802.4610000000002</v>
          </cell>
          <cell r="AE32">
            <v>2725.4289999999996</v>
          </cell>
          <cell r="AF32">
            <v>2620.4459999999999</v>
          </cell>
          <cell r="AG32"/>
          <cell r="AH32">
            <v>2212.1060000000002</v>
          </cell>
          <cell r="AI32">
            <v>2728.317</v>
          </cell>
        </row>
        <row r="33">
          <cell r="B33" t="str">
            <v>Ikke-kontrollerende eierinteresser</v>
          </cell>
          <cell r="D33">
            <v>24.044</v>
          </cell>
          <cell r="E33">
            <v>19.664000000000001</v>
          </cell>
          <cell r="F33">
            <v>17.276</v>
          </cell>
          <cell r="G33">
            <v>22.154</v>
          </cell>
          <cell r="H33">
            <v>45.259</v>
          </cell>
          <cell r="I33">
            <v>45.573999999999998</v>
          </cell>
          <cell r="J33">
            <v>106.435</v>
          </cell>
          <cell r="K33">
            <v>99.424999999999997</v>
          </cell>
          <cell r="L33">
            <v>90.405000000000001</v>
          </cell>
          <cell r="M33">
            <v>103.166</v>
          </cell>
          <cell r="N33">
            <v>98.924999999999997</v>
          </cell>
          <cell r="O33">
            <v>52.091999999999999</v>
          </cell>
          <cell r="P33">
            <v>27.273</v>
          </cell>
          <cell r="Q33">
            <v>28.123000000000001</v>
          </cell>
          <cell r="R33">
            <v>17.044</v>
          </cell>
          <cell r="S33">
            <v>21.562999999999999</v>
          </cell>
          <cell r="T33">
            <v>25.681999999999999</v>
          </cell>
          <cell r="U33">
            <v>25.114000000000001</v>
          </cell>
          <cell r="V33">
            <v>24.266999999999999</v>
          </cell>
          <cell r="W33">
            <v>191.51300000000001</v>
          </cell>
          <cell r="X33">
            <v>18.423999999999999</v>
          </cell>
          <cell r="Y33"/>
          <cell r="Z33"/>
          <cell r="AA33">
            <v>11.36</v>
          </cell>
          <cell r="AB33"/>
          <cell r="AC33">
            <v>17.16</v>
          </cell>
          <cell r="AD33">
            <v>20.710999999999999</v>
          </cell>
          <cell r="AE33">
            <v>19.324999999999999</v>
          </cell>
          <cell r="AF33">
            <v>18.513000000000002</v>
          </cell>
          <cell r="AG33"/>
          <cell r="AH33">
            <v>17.669</v>
          </cell>
          <cell r="AI33">
            <v>16.940000000000001</v>
          </cell>
        </row>
        <row r="34">
          <cell r="B34" t="str">
            <v>Sum egenkapital</v>
          </cell>
          <cell r="C34"/>
          <cell r="D34">
            <v>2379.596</v>
          </cell>
          <cell r="E34">
            <v>2192.0120000000002</v>
          </cell>
          <cell r="F34">
            <v>3154.9399999999996</v>
          </cell>
          <cell r="G34">
            <v>3113.9090000000001</v>
          </cell>
          <cell r="H34">
            <v>3089.5059999999999</v>
          </cell>
          <cell r="I34">
            <v>3098.527</v>
          </cell>
          <cell r="J34">
            <v>3019.1550000000002</v>
          </cell>
          <cell r="K34">
            <v>2833.0490000000004</v>
          </cell>
          <cell r="L34">
            <v>2591.3120000000004</v>
          </cell>
          <cell r="M34">
            <v>2457.788</v>
          </cell>
          <cell r="N34">
            <v>2228.1550000000002</v>
          </cell>
          <cell r="O34">
            <v>2055.049</v>
          </cell>
          <cell r="P34">
            <v>3010.9010000000003</v>
          </cell>
          <cell r="Q34">
            <v>2950.6170000000002</v>
          </cell>
          <cell r="R34">
            <v>2991.4479999999999</v>
          </cell>
          <cell r="S34">
            <v>2994.7180000000003</v>
          </cell>
          <cell r="T34">
            <v>2889.431</v>
          </cell>
          <cell r="U34">
            <v>2730.7540000000004</v>
          </cell>
          <cell r="V34">
            <v>2599.9520000000002</v>
          </cell>
          <cell r="W34">
            <v>2297.2260000000001</v>
          </cell>
          <cell r="X34">
            <v>2155.2040000000002</v>
          </cell>
          <cell r="Y34"/>
          <cell r="Z34"/>
          <cell r="AA34">
            <v>2796.9070000000002</v>
          </cell>
          <cell r="AB34"/>
          <cell r="AC34">
            <v>2865.4419999999996</v>
          </cell>
          <cell r="AD34">
            <v>2890.65</v>
          </cell>
          <cell r="AE34">
            <v>2812.2319999999995</v>
          </cell>
          <cell r="AF34">
            <v>2706.4369999999999</v>
          </cell>
          <cell r="AG34"/>
          <cell r="AH34">
            <v>2297.2530000000002</v>
          </cell>
          <cell r="AI34">
            <v>2812.7350000000001</v>
          </cell>
        </row>
        <row r="35">
          <cell r="D35">
            <v>0.1356922474582323</v>
          </cell>
        </row>
        <row r="36">
          <cell r="D36"/>
        </row>
        <row r="37">
          <cell r="D37">
            <v>628.423</v>
          </cell>
        </row>
        <row r="38">
          <cell r="D38">
            <v>675.81100000000004</v>
          </cell>
        </row>
        <row r="39">
          <cell r="D39">
            <v>0</v>
          </cell>
        </row>
        <row r="40">
          <cell r="D40">
            <v>372.07399999999996</v>
          </cell>
        </row>
        <row r="41">
          <cell r="D41">
            <v>613.88099999999997</v>
          </cell>
        </row>
        <row r="42">
          <cell r="D42">
            <v>2290.1889999999999</v>
          </cell>
        </row>
        <row r="43">
          <cell r="D43"/>
        </row>
        <row r="44">
          <cell r="D44"/>
        </row>
        <row r="45">
          <cell r="B45" t="str">
            <v>Sertifikatgjeld og gjeld til kredittinstitusjoner</v>
          </cell>
          <cell r="D45">
            <v>25</v>
          </cell>
          <cell r="E45">
            <v>0</v>
          </cell>
          <cell r="F45">
            <v>0</v>
          </cell>
          <cell r="G45">
            <v>0</v>
          </cell>
          <cell r="H45">
            <v>0</v>
          </cell>
          <cell r="I45">
            <v>1.6160000000000001</v>
          </cell>
          <cell r="J45">
            <v>0</v>
          </cell>
          <cell r="K45">
            <v>0</v>
          </cell>
          <cell r="L45">
            <v>0</v>
          </cell>
          <cell r="M45">
            <v>0</v>
          </cell>
          <cell r="N45">
            <v>0</v>
          </cell>
          <cell r="O45">
            <v>1.4610000000000001</v>
          </cell>
          <cell r="P45">
            <v>2.0840000000000001</v>
          </cell>
          <cell r="Q45">
            <v>3.5630000000000002</v>
          </cell>
          <cell r="R45">
            <v>7.7110000000000003</v>
          </cell>
          <cell r="S45">
            <v>14.39</v>
          </cell>
          <cell r="T45">
            <v>12.108000000000001</v>
          </cell>
          <cell r="U45">
            <v>12.738</v>
          </cell>
          <cell r="V45">
            <v>13.315</v>
          </cell>
          <cell r="W45">
            <v>13.348000000000001</v>
          </cell>
          <cell r="X45">
            <v>14.88</v>
          </cell>
          <cell r="Y45"/>
          <cell r="Z45"/>
          <cell r="AA45">
            <v>16.119</v>
          </cell>
          <cell r="AB45"/>
          <cell r="AC45">
            <v>13.227</v>
          </cell>
          <cell r="AD45">
            <v>14.009</v>
          </cell>
          <cell r="AE45">
            <v>14.279</v>
          </cell>
          <cell r="AF45">
            <v>13.699</v>
          </cell>
          <cell r="AG45"/>
          <cell r="AH45">
            <v>45.387</v>
          </cell>
          <cell r="AI45">
            <v>26.238</v>
          </cell>
        </row>
        <row r="46">
          <cell r="B46" t="str">
            <v xml:space="preserve">Obligasjonsgjeld </v>
          </cell>
          <cell r="D46">
            <v>193</v>
          </cell>
          <cell r="E46">
            <v>193</v>
          </cell>
          <cell r="F46">
            <v>193</v>
          </cell>
          <cell r="G46">
            <v>193</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cell r="Z46"/>
          <cell r="AA46">
            <v>0</v>
          </cell>
          <cell r="AB46"/>
          <cell r="AC46">
            <v>0</v>
          </cell>
          <cell r="AD46"/>
          <cell r="AE46">
            <v>0</v>
          </cell>
          <cell r="AF46">
            <v>0</v>
          </cell>
          <cell r="AG46"/>
          <cell r="AH46">
            <v>0</v>
          </cell>
          <cell r="AI46">
            <v>0</v>
          </cell>
        </row>
        <row r="47">
          <cell r="B47" t="str">
            <v>Leverandørgjeld</v>
          </cell>
          <cell r="D47">
            <v>6934.4539999999997</v>
          </cell>
          <cell r="E47">
            <v>5860.643</v>
          </cell>
          <cell r="F47">
            <v>6076.0369999999994</v>
          </cell>
          <cell r="G47">
            <v>6309.0580000000009</v>
          </cell>
          <cell r="H47">
            <v>6314.2979999999998</v>
          </cell>
          <cell r="I47">
            <v>6853.451</v>
          </cell>
          <cell r="J47">
            <v>6839.8519999999999</v>
          </cell>
          <cell r="K47">
            <v>6920.5349999999999</v>
          </cell>
          <cell r="L47">
            <v>7217.5060000000003</v>
          </cell>
          <cell r="M47">
            <v>6043.4809999999998</v>
          </cell>
          <cell r="N47">
            <v>6995.3189999999995</v>
          </cell>
          <cell r="O47">
            <v>6447.29</v>
          </cell>
          <cell r="P47">
            <v>6747.3590000000004</v>
          </cell>
          <cell r="Q47">
            <v>6068.415</v>
          </cell>
          <cell r="R47">
            <v>6106.5789999999997</v>
          </cell>
          <cell r="S47">
            <v>6093.1019999999999</v>
          </cell>
          <cell r="T47">
            <v>6069.0790000000006</v>
          </cell>
          <cell r="U47">
            <v>6440.5739999999996</v>
          </cell>
          <cell r="V47">
            <v>6206.8890000000001</v>
          </cell>
          <cell r="W47">
            <v>5225.348</v>
          </cell>
          <cell r="X47">
            <v>6095.6130000000003</v>
          </cell>
          <cell r="Y47"/>
          <cell r="Z47"/>
          <cell r="AA47">
            <v>5178.3969999999999</v>
          </cell>
          <cell r="AB47"/>
          <cell r="AC47">
            <v>5747.7979999999998</v>
          </cell>
          <cell r="AD47">
            <v>5603.2079999999996</v>
          </cell>
          <cell r="AE47">
            <v>6589.7569999999996</v>
          </cell>
          <cell r="AF47">
            <v>6135.5290000000005</v>
          </cell>
          <cell r="AG47"/>
          <cell r="AH47">
            <v>6142.7430000000004</v>
          </cell>
          <cell r="AI47">
            <v>5291.33</v>
          </cell>
        </row>
        <row r="48">
          <cell r="B48" t="str">
            <v>Kontraktsforpliktelser</v>
          </cell>
          <cell r="D48">
            <v>2342.3270000000002</v>
          </cell>
          <cell r="E48">
            <v>2221.91</v>
          </cell>
          <cell r="F48">
            <v>2248.9989999999998</v>
          </cell>
          <cell r="G48">
            <v>2258.7739999999999</v>
          </cell>
          <cell r="H48">
            <v>2322.3209999999999</v>
          </cell>
          <cell r="I48">
            <v>2134.9229999999998</v>
          </cell>
          <cell r="J48">
            <v>2155.2710000000002</v>
          </cell>
          <cell r="K48">
            <v>2314.623</v>
          </cell>
          <cell r="L48">
            <v>2151.5349999999999</v>
          </cell>
          <cell r="M48">
            <v>2179.37</v>
          </cell>
          <cell r="N48">
            <v>2098.6669999999999</v>
          </cell>
          <cell r="O48">
            <v>2288.9940000000001</v>
          </cell>
          <cell r="P48">
            <v>2233.8989999999999</v>
          </cell>
          <cell r="Q48">
            <v>2053.7669999999998</v>
          </cell>
          <cell r="R48">
            <v>1523.2570000000001</v>
          </cell>
          <cell r="S48">
            <v>1984.048</v>
          </cell>
          <cell r="T48">
            <v>2187.2559999999999</v>
          </cell>
          <cell r="U48">
            <v>2026.306</v>
          </cell>
          <cell r="V48">
            <v>2336.4490000000001</v>
          </cell>
          <cell r="W48">
            <v>2225.4760000000001</v>
          </cell>
          <cell r="X48">
            <v>2206.4070000000002</v>
          </cell>
          <cell r="Y48"/>
          <cell r="Z48"/>
          <cell r="AA48">
            <v>2035.702</v>
          </cell>
          <cell r="AB48"/>
          <cell r="AC48">
            <v>1936.231</v>
          </cell>
          <cell r="AD48">
            <v>2116.759</v>
          </cell>
          <cell r="AE48">
            <v>2085.8890000000001</v>
          </cell>
          <cell r="AF48">
            <v>2131.502</v>
          </cell>
          <cell r="AG48"/>
          <cell r="AH48">
            <v>2088.1559999999999</v>
          </cell>
          <cell r="AI48">
            <v>1934.4760000000001</v>
          </cell>
        </row>
        <row r="49">
          <cell r="B49" t="str">
            <v>Skyldige offentlige avgifter</v>
          </cell>
          <cell r="D49">
            <v>1163.96</v>
          </cell>
          <cell r="E49">
            <v>1395.6869999999999</v>
          </cell>
          <cell r="F49">
            <v>1106.864</v>
          </cell>
          <cell r="G49">
            <v>1278.252</v>
          </cell>
          <cell r="H49">
            <v>1133.884</v>
          </cell>
          <cell r="I49">
            <v>1025.579</v>
          </cell>
          <cell r="J49">
            <v>1657.0640000000001</v>
          </cell>
          <cell r="K49">
            <v>1438.472</v>
          </cell>
          <cell r="L49">
            <v>1475.4880000000001</v>
          </cell>
          <cell r="M49">
            <v>1092.57</v>
          </cell>
          <cell r="N49">
            <v>888.37300000000005</v>
          </cell>
          <cell r="O49">
            <v>1115.5940000000001</v>
          </cell>
          <cell r="P49">
            <v>1047.4970000000001</v>
          </cell>
          <cell r="Q49">
            <v>1282.45</v>
          </cell>
          <cell r="R49">
            <v>1071.1880000000001</v>
          </cell>
          <cell r="S49">
            <v>941.49</v>
          </cell>
          <cell r="T49">
            <v>1368.297</v>
          </cell>
          <cell r="U49">
            <v>1114.854</v>
          </cell>
          <cell r="V49">
            <v>1294.0740000000001</v>
          </cell>
          <cell r="W49">
            <v>956.50199999999995</v>
          </cell>
          <cell r="X49">
            <v>1021.747</v>
          </cell>
          <cell r="Y49"/>
          <cell r="Z49"/>
          <cell r="AA49">
            <v>1005.141</v>
          </cell>
          <cell r="AB49"/>
          <cell r="AC49">
            <v>899.78800000000001</v>
          </cell>
          <cell r="AD49">
            <v>1329.355</v>
          </cell>
          <cell r="AE49">
            <v>1064.0039999999999</v>
          </cell>
          <cell r="AF49">
            <v>1154.877</v>
          </cell>
          <cell r="AG49"/>
          <cell r="AH49">
            <v>948.73400000000004</v>
          </cell>
          <cell r="AI49">
            <v>990.95500000000004</v>
          </cell>
        </row>
        <row r="50">
          <cell r="B50" t="str">
            <v>Reklamasjonsavsetninger mv.</v>
          </cell>
          <cell r="D50">
            <v>880.60500000000002</v>
          </cell>
          <cell r="E50">
            <v>888.86800000000005</v>
          </cell>
          <cell r="F50">
            <v>906.73400000000004</v>
          </cell>
          <cell r="G50">
            <v>942.93499999999995</v>
          </cell>
          <cell r="H50">
            <v>960.89200000000005</v>
          </cell>
          <cell r="I50">
            <v>999.27300000000002</v>
          </cell>
          <cell r="J50">
            <v>915.86900000000003</v>
          </cell>
          <cell r="K50">
            <v>897.32100000000003</v>
          </cell>
          <cell r="L50">
            <v>878.33100000000002</v>
          </cell>
          <cell r="M50">
            <v>900.80700000000002</v>
          </cell>
          <cell r="N50">
            <v>928.64400000000001</v>
          </cell>
          <cell r="O50">
            <v>947.69600000000003</v>
          </cell>
          <cell r="P50">
            <v>956.25199999999995</v>
          </cell>
          <cell r="Q50">
            <v>1057.5219999999999</v>
          </cell>
          <cell r="R50">
            <v>988.59</v>
          </cell>
          <cell r="S50">
            <v>988.59</v>
          </cell>
          <cell r="T50">
            <v>940.56600000000003</v>
          </cell>
          <cell r="U50">
            <v>941.44200000000001</v>
          </cell>
          <cell r="V50">
            <v>959.58</v>
          </cell>
          <cell r="W50">
            <v>917.2</v>
          </cell>
          <cell r="X50">
            <v>938.91800000000001</v>
          </cell>
          <cell r="Y50"/>
          <cell r="Z50"/>
          <cell r="AA50">
            <v>958.452</v>
          </cell>
          <cell r="AB50"/>
          <cell r="AC50">
            <v>975.41300000000001</v>
          </cell>
          <cell r="AD50">
            <v>929.69600000000003</v>
          </cell>
          <cell r="AE50">
            <v>883.577</v>
          </cell>
          <cell r="AF50">
            <v>873.73699999999997</v>
          </cell>
          <cell r="AG50"/>
          <cell r="AH50">
            <v>948.88300000000004</v>
          </cell>
          <cell r="AI50">
            <v>951.51400000000001</v>
          </cell>
        </row>
        <row r="51">
          <cell r="B51" t="str">
            <v>Betalbar skatt</v>
          </cell>
          <cell r="D51">
            <v>200.86099999999999</v>
          </cell>
          <cell r="E51">
            <v>152.69399999999999</v>
          </cell>
          <cell r="F51">
            <v>114.379</v>
          </cell>
          <cell r="G51">
            <v>114.384</v>
          </cell>
          <cell r="H51">
            <v>146.13399999999999</v>
          </cell>
          <cell r="I51">
            <v>179.721</v>
          </cell>
          <cell r="J51">
            <v>277.77300000000002</v>
          </cell>
          <cell r="K51">
            <v>238.327</v>
          </cell>
          <cell r="L51">
            <v>205.18299999999999</v>
          </cell>
          <cell r="M51">
            <v>89.13</v>
          </cell>
          <cell r="N51">
            <v>38.603999999999999</v>
          </cell>
          <cell r="O51">
            <v>-37.456000000000003</v>
          </cell>
          <cell r="P51">
            <v>-28.033999999999999</v>
          </cell>
          <cell r="Q51">
            <v>-12.443</v>
          </cell>
          <cell r="R51">
            <v>22.157</v>
          </cell>
          <cell r="S51">
            <v>160.83099999999999</v>
          </cell>
          <cell r="T51">
            <v>-106.789</v>
          </cell>
          <cell r="U51">
            <v>-95.290999999999997</v>
          </cell>
          <cell r="V51">
            <v>191.15799999999999</v>
          </cell>
          <cell r="W51">
            <v>107.29300000000001</v>
          </cell>
          <cell r="X51">
            <v>188.39599999999999</v>
          </cell>
          <cell r="Y51"/>
          <cell r="Z51"/>
          <cell r="AA51">
            <v>190.50200000000001</v>
          </cell>
          <cell r="AB51"/>
          <cell r="AC51">
            <v>206.45599999999999</v>
          </cell>
          <cell r="AD51">
            <v>114.28</v>
          </cell>
          <cell r="AE51">
            <v>110.616</v>
          </cell>
          <cell r="AF51">
            <v>205.81800000000001</v>
          </cell>
          <cell r="AG51"/>
          <cell r="AH51">
            <v>92.498999999999995</v>
          </cell>
          <cell r="AI51">
            <v>14.6</v>
          </cell>
        </row>
        <row r="52">
          <cell r="B52" t="str">
            <v>Annen kortsiktig gjeld</v>
          </cell>
          <cell r="D52">
            <v>1126.729</v>
          </cell>
          <cell r="E52">
            <v>1476.125</v>
          </cell>
          <cell r="F52">
            <v>1640.2449999999999</v>
          </cell>
          <cell r="G52">
            <v>1559.6030000000001</v>
          </cell>
          <cell r="H52">
            <v>1655.4069999999999</v>
          </cell>
          <cell r="I52">
            <v>1538.817</v>
          </cell>
          <cell r="J52">
            <v>1610.836</v>
          </cell>
          <cell r="K52">
            <v>1640.8430000000001</v>
          </cell>
          <cell r="L52">
            <v>1459.204</v>
          </cell>
          <cell r="M52">
            <v>1294.874</v>
          </cell>
          <cell r="N52">
            <v>1266.9259999999999</v>
          </cell>
          <cell r="O52">
            <v>1759.4829999999999</v>
          </cell>
          <cell r="P52">
            <v>1845.249</v>
          </cell>
          <cell r="Q52">
            <v>1743.7329999999999</v>
          </cell>
          <cell r="R52">
            <v>2285.826</v>
          </cell>
          <cell r="S52">
            <v>2153.0680000000002</v>
          </cell>
          <cell r="T52">
            <v>1993.778</v>
          </cell>
          <cell r="U52">
            <v>1852.423</v>
          </cell>
          <cell r="V52">
            <v>1795.3589999999999</v>
          </cell>
          <cell r="W52">
            <v>1706.17</v>
          </cell>
          <cell r="X52">
            <v>1999.2150000000001</v>
          </cell>
          <cell r="Y52"/>
          <cell r="Z52"/>
          <cell r="AA52">
            <v>1442.6960000000001</v>
          </cell>
          <cell r="AB52"/>
          <cell r="AC52">
            <v>1373.7070000000001</v>
          </cell>
          <cell r="AD52">
            <v>1383.364</v>
          </cell>
          <cell r="AE52">
            <v>1305.2549999999997</v>
          </cell>
          <cell r="AF52">
            <v>1216.94</v>
          </cell>
          <cell r="AG52"/>
          <cell r="AH52">
            <v>1542.3830000000003</v>
          </cell>
          <cell r="AI52">
            <v>1566.8589999999999</v>
          </cell>
        </row>
        <row r="53">
          <cell r="B53" t="str">
            <v>Sum kortsiktig gjeld</v>
          </cell>
          <cell r="C53"/>
          <cell r="D53">
            <v>12866.935999999998</v>
          </cell>
          <cell r="E53">
            <v>12188.927</v>
          </cell>
          <cell r="F53">
            <v>12286.258000000002</v>
          </cell>
          <cell r="G53">
            <v>12656.006000000001</v>
          </cell>
          <cell r="H53">
            <v>12532.935999999998</v>
          </cell>
          <cell r="I53">
            <v>12733.379999999997</v>
          </cell>
          <cell r="J53">
            <v>13456.664999999999</v>
          </cell>
          <cell r="K53">
            <v>13450.120999999999</v>
          </cell>
          <cell r="L53">
            <v>13387.247000000001</v>
          </cell>
          <cell r="M53">
            <v>11600.231999999998</v>
          </cell>
          <cell r="N53">
            <v>12216.532999999998</v>
          </cell>
          <cell r="O53">
            <v>12523.062</v>
          </cell>
          <cell r="P53">
            <v>12804.306</v>
          </cell>
          <cell r="Q53">
            <v>12197.007000000001</v>
          </cell>
          <cell r="R53">
            <v>12005.308000000001</v>
          </cell>
          <cell r="S53">
            <v>12335.519</v>
          </cell>
          <cell r="T53">
            <v>12464.295000000002</v>
          </cell>
          <cell r="U53">
            <v>12293.046000000002</v>
          </cell>
          <cell r="V53">
            <v>12796.824000000001</v>
          </cell>
          <cell r="W53">
            <v>11151.337000000001</v>
          </cell>
          <cell r="X53">
            <v>12465.176000000001</v>
          </cell>
          <cell r="Y53"/>
          <cell r="Z53"/>
          <cell r="AA53">
            <v>10827.009</v>
          </cell>
          <cell r="AB53"/>
          <cell r="AC53">
            <v>11152.62</v>
          </cell>
          <cell r="AD53">
            <v>11490.671</v>
          </cell>
          <cell r="AE53">
            <v>12053.376999999999</v>
          </cell>
          <cell r="AF53">
            <v>11732.101999999999</v>
          </cell>
          <cell r="AG53"/>
          <cell r="AH53">
            <v>11808.785</v>
          </cell>
          <cell r="AI53">
            <v>10775.972</v>
          </cell>
        </row>
        <row r="54">
          <cell r="D54"/>
        </row>
        <row r="55">
          <cell r="D55">
            <v>17536.720999999998</v>
          </cell>
        </row>
        <row r="56">
          <cell r="D56">
            <v>-7.9999999943538569E-3</v>
          </cell>
        </row>
        <row r="57">
          <cell r="D57">
            <v>1.5406</v>
          </cell>
        </row>
        <row r="58">
          <cell r="D58">
            <v>1.5282</v>
          </cell>
        </row>
        <row r="59">
          <cell r="D59">
            <v>1.0092000000000001</v>
          </cell>
        </row>
        <row r="60">
          <cell r="D60">
            <v>1.0033000000000001</v>
          </cell>
        </row>
        <row r="62">
          <cell r="D62">
            <v>1626.7429999999999</v>
          </cell>
        </row>
        <row r="63">
          <cell r="D63">
            <v>2921.86</v>
          </cell>
        </row>
        <row r="64">
          <cell r="D64">
            <v>2399.5750000000003</v>
          </cell>
        </row>
        <row r="65">
          <cell r="D65">
            <v>1298.2860000000001</v>
          </cell>
        </row>
        <row r="66">
          <cell r="D66">
            <v>883.12700000000007</v>
          </cell>
        </row>
        <row r="67">
          <cell r="D67">
            <v>4766.7650000000003</v>
          </cell>
        </row>
        <row r="68">
          <cell r="D68">
            <v>0</v>
          </cell>
        </row>
        <row r="69">
          <cell r="D69">
            <v>2949.5639999999999</v>
          </cell>
        </row>
        <row r="70">
          <cell r="D70">
            <v>3087.0540000000001</v>
          </cell>
        </row>
        <row r="71">
          <cell r="D71">
            <v>9.6829999999999998</v>
          </cell>
        </row>
        <row r="72">
          <cell r="D72">
            <v>999.45600000000013</v>
          </cell>
        </row>
        <row r="73">
          <cell r="D73">
            <v>1741.973</v>
          </cell>
        </row>
        <row r="74">
          <cell r="D74">
            <v>3304.8719999999998</v>
          </cell>
        </row>
        <row r="75">
          <cell r="D75">
            <v>0</v>
          </cell>
        </row>
        <row r="76">
          <cell r="D76">
            <v>1026.797</v>
          </cell>
        </row>
        <row r="77">
          <cell r="D77">
            <v>1783.752</v>
          </cell>
        </row>
        <row r="78">
          <cell r="D78">
            <v>10.965</v>
          </cell>
        </row>
        <row r="79">
          <cell r="D79">
            <v>379.755</v>
          </cell>
        </row>
        <row r="80">
          <cell r="D80">
            <v>767.77499999999998</v>
          </cell>
        </row>
        <row r="81">
          <cell r="D81">
            <v>1673.9839999999999</v>
          </cell>
        </row>
        <row r="82">
          <cell r="D82">
            <v>0</v>
          </cell>
        </row>
        <row r="83">
          <cell r="D83">
            <v>670.80600000000004</v>
          </cell>
        </row>
        <row r="84">
          <cell r="D84">
            <v>750.30000000000007</v>
          </cell>
        </row>
        <row r="85">
          <cell r="D85">
            <v>479.91699999999997</v>
          </cell>
        </row>
        <row r="86">
          <cell r="D86">
            <v>400.37</v>
          </cell>
        </row>
        <row r="87">
          <cell r="D87">
            <v>86.941000000000003</v>
          </cell>
        </row>
        <row r="88">
          <cell r="D88">
            <v>1413.712</v>
          </cell>
        </row>
        <row r="89">
          <cell r="D89">
            <v>0</v>
          </cell>
        </row>
        <row r="90">
          <cell r="D90">
            <v>271.26600000000002</v>
          </cell>
        </row>
        <row r="91">
          <cell r="D91">
            <v>519.36800000000005</v>
          </cell>
        </row>
        <row r="92">
          <cell r="D92">
            <v>1254.1019999999999</v>
          </cell>
        </row>
        <row r="93">
          <cell r="D93">
            <v>633.43799999999999</v>
          </cell>
        </row>
        <row r="94">
          <cell r="D94">
            <v>38.981000000000002</v>
          </cell>
        </row>
        <row r="95">
          <cell r="D95">
            <v>1372.317</v>
          </cell>
        </row>
        <row r="96">
          <cell r="D96">
            <v>0</v>
          </cell>
        </row>
        <row r="97">
          <cell r="D97">
            <v>922.08600000000001</v>
          </cell>
        </row>
        <row r="98">
          <cell r="D98">
            <v>644.60900000000004</v>
          </cell>
        </row>
        <row r="99">
          <cell r="D99">
            <v>564.678</v>
          </cell>
        </row>
        <row r="100">
          <cell r="D100">
            <v>-1217.424</v>
          </cell>
        </row>
        <row r="101">
          <cell r="D101">
            <v>2962.9479999999999</v>
          </cell>
        </row>
        <row r="102">
          <cell r="D102">
            <v>385.84800000000007</v>
          </cell>
        </row>
        <row r="103">
          <cell r="D103">
            <v>1.0000000002037268E-3</v>
          </cell>
        </row>
        <row r="104">
          <cell r="D104">
            <v>-67.411000000000001</v>
          </cell>
        </row>
        <row r="105">
          <cell r="D105">
            <v>-161.26100000000039</v>
          </cell>
        </row>
        <row r="106">
          <cell r="D106">
            <v>-4127.732</v>
          </cell>
        </row>
        <row r="107">
          <cell r="D107">
            <v>-114.285</v>
          </cell>
        </row>
        <row r="108">
          <cell r="D108">
            <v>-4191.5559999999996</v>
          </cell>
        </row>
        <row r="109">
          <cell r="D109">
            <v>-50.563000000000017</v>
          </cell>
        </row>
        <row r="110">
          <cell r="D110">
            <v>0</v>
          </cell>
        </row>
      </sheetData>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PPORT"/>
      <sheetName val="INNTEKTER"/>
      <sheetName val="SEG.NOTE"/>
      <sheetName val="PRES"/>
      <sheetName val="BASE"/>
      <sheetName val="GR-LAG Innt.note"/>
      <sheetName val="Gr.lag Infra"/>
      <sheetName val="Ansatte"/>
      <sheetName val="RES ÅR"/>
    </sheetNames>
    <sheetDataSet>
      <sheetData sheetId="0" refreshError="1"/>
      <sheetData sheetId="1" refreshError="1"/>
      <sheetData sheetId="2" refreshError="1"/>
      <sheetData sheetId="3" refreshError="1"/>
      <sheetData sheetId="4">
        <row r="1">
          <cell r="I1" t="str">
            <v>Q3_24</v>
          </cell>
        </row>
        <row r="2">
          <cell r="I2">
            <v>2409</v>
          </cell>
        </row>
        <row r="3">
          <cell r="I3">
            <v>45565</v>
          </cell>
        </row>
        <row r="5">
          <cell r="I5" t="str">
            <v>Q3</v>
          </cell>
        </row>
        <row r="7">
          <cell r="I7">
            <v>10694.043</v>
          </cell>
        </row>
        <row r="8">
          <cell r="I8">
            <v>-10232.714</v>
          </cell>
        </row>
        <row r="9">
          <cell r="I9">
            <v>-3.2000000000000001E-2</v>
          </cell>
        </row>
        <row r="10">
          <cell r="I10">
            <v>0</v>
          </cell>
        </row>
        <row r="11">
          <cell r="I11">
            <v>-128.20500000000001</v>
          </cell>
        </row>
        <row r="12">
          <cell r="I12">
            <v>333.09199999999998</v>
          </cell>
        </row>
        <row r="13">
          <cell r="I13">
            <v>106.673</v>
          </cell>
        </row>
        <row r="14">
          <cell r="I14">
            <v>-12.823</v>
          </cell>
        </row>
        <row r="15">
          <cell r="I15">
            <v>426.94200000000001</v>
          </cell>
        </row>
        <row r="16">
          <cell r="I16">
            <v>-7.8999999999723514E-2</v>
          </cell>
        </row>
        <row r="17">
          <cell r="I17">
            <v>0.18000000000000682</v>
          </cell>
        </row>
        <row r="18">
          <cell r="I18">
            <v>1608.422</v>
          </cell>
        </row>
        <row r="19">
          <cell r="I19">
            <v>2377.3670000000002</v>
          </cell>
        </row>
        <row r="20">
          <cell r="I20">
            <v>2960.8040000000001</v>
          </cell>
        </row>
        <row r="21">
          <cell r="I21">
            <v>6946.5929999999998</v>
          </cell>
        </row>
        <row r="22">
          <cell r="I22">
            <v>1407.741</v>
          </cell>
        </row>
        <row r="23">
          <cell r="I23">
            <v>872.16300000000001</v>
          </cell>
        </row>
        <row r="24">
          <cell r="I24">
            <v>4666.6890000000003</v>
          </cell>
        </row>
        <row r="25">
          <cell r="I25">
            <v>6946.5929999999998</v>
          </cell>
        </row>
        <row r="26">
          <cell r="I26">
            <v>0</v>
          </cell>
        </row>
        <row r="27">
          <cell r="I27">
            <v>2896.0230000000001</v>
          </cell>
        </row>
        <row r="28">
          <cell r="I28">
            <v>0</v>
          </cell>
        </row>
        <row r="31">
          <cell r="I31">
            <v>-43.497</v>
          </cell>
        </row>
        <row r="32">
          <cell r="I32">
            <v>843.60799999999995</v>
          </cell>
        </row>
        <row r="33">
          <cell r="I33">
            <v>3.3039999999999998</v>
          </cell>
        </row>
        <row r="34">
          <cell r="I34">
            <v>0</v>
          </cell>
        </row>
        <row r="35">
          <cell r="I35">
            <v>-404.19299999999998</v>
          </cell>
        </row>
        <row r="36">
          <cell r="I36">
            <v>399.22199999999998</v>
          </cell>
        </row>
        <row r="37">
          <cell r="I37">
            <v>5.4340000000000002</v>
          </cell>
        </row>
        <row r="38">
          <cell r="I38">
            <v>-68.938000000000002</v>
          </cell>
        </row>
        <row r="39">
          <cell r="I39">
            <v>0</v>
          </cell>
        </row>
        <row r="40">
          <cell r="I40">
            <v>43.497</v>
          </cell>
        </row>
        <row r="41">
          <cell r="I41">
            <v>0</v>
          </cell>
        </row>
        <row r="42">
          <cell r="I42">
            <v>2893.078</v>
          </cell>
        </row>
        <row r="43">
          <cell r="I43">
            <v>2582.0919999999996</v>
          </cell>
        </row>
        <row r="44">
          <cell r="I44">
            <v>9.6460000000000008</v>
          </cell>
        </row>
        <row r="45">
          <cell r="I45">
            <v>5484.8159999999998</v>
          </cell>
        </row>
        <row r="46">
          <cell r="I46">
            <v>1321.48</v>
          </cell>
        </row>
        <row r="47">
          <cell r="I47">
            <v>964.68799999999999</v>
          </cell>
        </row>
        <row r="48">
          <cell r="I48">
            <v>3198.6509999999998</v>
          </cell>
        </row>
        <row r="49">
          <cell r="I49">
            <v>5484.8189999999995</v>
          </cell>
        </row>
        <row r="50">
          <cell r="I50">
            <v>-2.9999999997016857E-3</v>
          </cell>
        </row>
        <row r="51">
          <cell r="I51">
            <v>0</v>
          </cell>
        </row>
        <row r="52">
          <cell r="I52">
            <v>172.49100000000001</v>
          </cell>
        </row>
        <row r="55">
          <cell r="I55">
            <v>5644.6279999999997</v>
          </cell>
        </row>
        <row r="56">
          <cell r="I56">
            <v>-5456.8439999999991</v>
          </cell>
        </row>
        <row r="57">
          <cell r="I57">
            <v>-0.22</v>
          </cell>
        </row>
        <row r="58">
          <cell r="I58">
            <v>0</v>
          </cell>
        </row>
        <row r="59">
          <cell r="I59">
            <v>-60.246000000000002</v>
          </cell>
        </row>
        <row r="60">
          <cell r="I60">
            <v>127.31800000000001</v>
          </cell>
        </row>
        <row r="61">
          <cell r="I61">
            <v>9.3979999999999997</v>
          </cell>
        </row>
        <row r="62">
          <cell r="I62">
            <v>-12.375999999999999</v>
          </cell>
        </row>
        <row r="63">
          <cell r="I63">
            <v>124.34</v>
          </cell>
        </row>
        <row r="64">
          <cell r="I64">
            <v>-9.9999999929423211E-4</v>
          </cell>
        </row>
        <row r="65">
          <cell r="I65">
            <v>1.2999999999991019E-2</v>
          </cell>
        </row>
        <row r="66">
          <cell r="I66">
            <v>978.38699999999994</v>
          </cell>
        </row>
        <row r="67">
          <cell r="I67">
            <v>1770.1579999999999</v>
          </cell>
        </row>
        <row r="68">
          <cell r="I68">
            <v>67.91</v>
          </cell>
        </row>
        <row r="69">
          <cell r="I69">
            <v>2816.4549999999999</v>
          </cell>
        </row>
        <row r="70">
          <cell r="I70">
            <v>417.79500000000002</v>
          </cell>
        </row>
        <row r="71">
          <cell r="I71">
            <v>887.16099999999994</v>
          </cell>
        </row>
        <row r="72">
          <cell r="I72">
            <v>1511.499</v>
          </cell>
        </row>
        <row r="73">
          <cell r="I73">
            <v>2816.4549999999999</v>
          </cell>
        </row>
        <row r="74">
          <cell r="I74">
            <v>0</v>
          </cell>
        </row>
        <row r="75">
          <cell r="I75">
            <v>-2E-3</v>
          </cell>
        </row>
        <row r="76">
          <cell r="I76">
            <v>676.18899999999996</v>
          </cell>
        </row>
        <row r="79">
          <cell r="I79">
            <v>4277.4970000000003</v>
          </cell>
        </row>
        <row r="80">
          <cell r="I80">
            <v>-4036.8180000000002</v>
          </cell>
        </row>
        <row r="81">
          <cell r="I81">
            <v>0</v>
          </cell>
        </row>
        <row r="82">
          <cell r="I82">
            <v>0</v>
          </cell>
        </row>
        <row r="83">
          <cell r="I83">
            <v>-108.80500000000001</v>
          </cell>
        </row>
        <row r="84">
          <cell r="I84">
            <v>131.874</v>
          </cell>
        </row>
        <row r="85">
          <cell r="I85">
            <v>6.899</v>
          </cell>
        </row>
        <row r="86">
          <cell r="I86">
            <v>-5.5880000000000001</v>
          </cell>
        </row>
        <row r="87">
          <cell r="I87">
            <v>133.185</v>
          </cell>
        </row>
        <row r="88">
          <cell r="I88">
            <v>-3.9999999999054126E-3</v>
          </cell>
        </row>
        <row r="89">
          <cell r="I89">
            <v>-2.0000000000095497E-3</v>
          </cell>
        </row>
        <row r="90">
          <cell r="I90">
            <v>705.12400000000002</v>
          </cell>
        </row>
        <row r="91">
          <cell r="I91">
            <v>842.58900000000006</v>
          </cell>
        </row>
        <row r="92">
          <cell r="I92">
            <v>564.72799999999995</v>
          </cell>
        </row>
        <row r="93">
          <cell r="I93">
            <v>2112.4409999999998</v>
          </cell>
        </row>
        <row r="94">
          <cell r="I94">
            <v>491.8</v>
          </cell>
        </row>
        <row r="95">
          <cell r="I95">
            <v>91.162000000000006</v>
          </cell>
        </row>
        <row r="96">
          <cell r="I96">
            <v>1529.479</v>
          </cell>
        </row>
        <row r="97">
          <cell r="I97">
            <v>2112.4409999999998</v>
          </cell>
        </row>
        <row r="98">
          <cell r="I98">
            <v>0</v>
          </cell>
        </row>
        <row r="99">
          <cell r="I99">
            <v>562.50900000000001</v>
          </cell>
        </row>
        <row r="100">
          <cell r="I100">
            <v>0</v>
          </cell>
        </row>
        <row r="103">
          <cell r="I103">
            <v>2381.79</v>
          </cell>
        </row>
        <row r="104">
          <cell r="I104">
            <v>-2177.4479999999999</v>
          </cell>
        </row>
        <row r="105">
          <cell r="I105">
            <v>0</v>
          </cell>
        </row>
        <row r="106">
          <cell r="I106">
            <v>0</v>
          </cell>
        </row>
        <row r="107">
          <cell r="I107">
            <v>-21.548999999999999</v>
          </cell>
        </row>
        <row r="108">
          <cell r="I108">
            <v>182.79300000000001</v>
          </cell>
        </row>
        <row r="109">
          <cell r="I109">
            <v>34.689</v>
          </cell>
        </row>
        <row r="110">
          <cell r="I110">
            <v>-7.2759999999999998</v>
          </cell>
        </row>
        <row r="111">
          <cell r="I111">
            <v>210.20599999999999</v>
          </cell>
        </row>
        <row r="112">
          <cell r="I112">
            <v>0</v>
          </cell>
        </row>
        <row r="113">
          <cell r="I113">
            <v>-1.999999999981128E-3</v>
          </cell>
        </row>
        <row r="114">
          <cell r="I114">
            <v>280.98500000000001</v>
          </cell>
        </row>
        <row r="115">
          <cell r="I115">
            <v>490.08799999999997</v>
          </cell>
        </row>
        <row r="116">
          <cell r="I116">
            <v>1291.521</v>
          </cell>
        </row>
        <row r="117">
          <cell r="I117">
            <v>2062.5940000000001</v>
          </cell>
        </row>
        <row r="118">
          <cell r="I118">
            <v>730.19</v>
          </cell>
        </row>
        <row r="119">
          <cell r="I119">
            <v>43.966999999999999</v>
          </cell>
        </row>
        <row r="120">
          <cell r="I120">
            <v>1288.4369999999999</v>
          </cell>
        </row>
        <row r="121">
          <cell r="I121">
            <v>2062.5940000000001</v>
          </cell>
        </row>
        <row r="122">
          <cell r="I122">
            <v>0</v>
          </cell>
        </row>
        <row r="123">
          <cell r="I123">
            <v>1291.087</v>
          </cell>
        </row>
        <row r="124">
          <cell r="I124">
            <v>0</v>
          </cell>
        </row>
        <row r="127">
          <cell r="I127">
            <v>204.48599999999999</v>
          </cell>
        </row>
        <row r="128">
          <cell r="I128">
            <v>-288.42199999999997</v>
          </cell>
        </row>
        <row r="129">
          <cell r="I129">
            <v>21.231999999999999</v>
          </cell>
        </row>
        <row r="130">
          <cell r="I130">
            <v>0</v>
          </cell>
        </row>
        <row r="131">
          <cell r="I131">
            <v>-55.37</v>
          </cell>
        </row>
        <row r="132">
          <cell r="I132">
            <v>-118.074</v>
          </cell>
        </row>
        <row r="133">
          <cell r="I133">
            <v>86.866</v>
          </cell>
        </row>
        <row r="134">
          <cell r="I134">
            <v>-74.355999999999995</v>
          </cell>
        </row>
        <row r="135">
          <cell r="I135">
            <v>-105.56399999999999</v>
          </cell>
        </row>
        <row r="136">
          <cell r="I136">
            <v>-282.25599999999997</v>
          </cell>
        </row>
        <row r="137">
          <cell r="I137">
            <v>-1.1000000000009891E-2</v>
          </cell>
        </row>
        <row r="138">
          <cell r="I138">
            <v>921.48299999999995</v>
          </cell>
        </row>
        <row r="139">
          <cell r="I139">
            <v>691.10400000000004</v>
          </cell>
        </row>
        <row r="140">
          <cell r="I140">
            <v>572.75900000000001</v>
          </cell>
        </row>
        <row r="141">
          <cell r="I141">
            <v>2185.346</v>
          </cell>
        </row>
        <row r="142">
          <cell r="I142">
            <v>-1237.4459999999999</v>
          </cell>
        </row>
        <row r="143">
          <cell r="I143">
            <v>3057.3319999999999</v>
          </cell>
        </row>
        <row r="144">
          <cell r="I144">
            <v>365.46000000000004</v>
          </cell>
        </row>
        <row r="145">
          <cell r="I145">
            <v>2185.346</v>
          </cell>
        </row>
        <row r="146">
          <cell r="I146">
            <v>0</v>
          </cell>
        </row>
        <row r="147">
          <cell r="I147">
            <v>0</v>
          </cell>
        </row>
        <row r="148">
          <cell r="I148">
            <v>2751.0050000000001</v>
          </cell>
        </row>
        <row r="149">
          <cell r="I149">
            <v>193</v>
          </cell>
        </row>
        <row r="152">
          <cell r="I152">
            <v>6755.2759999999998</v>
          </cell>
        </row>
        <row r="153">
          <cell r="I153">
            <v>-6755.2790000000023</v>
          </cell>
        </row>
        <row r="154">
          <cell r="I154">
            <v>0</v>
          </cell>
        </row>
        <row r="155">
          <cell r="I155">
            <v>0</v>
          </cell>
        </row>
        <row r="156">
          <cell r="I156">
            <v>0.1749999999999261</v>
          </cell>
        </row>
        <row r="157">
          <cell r="I157">
            <v>0.17200000000002547</v>
          </cell>
        </row>
        <row r="158">
          <cell r="I158">
            <v>-116.83799999999999</v>
          </cell>
        </row>
        <row r="159">
          <cell r="I159">
            <v>116.83799999999999</v>
          </cell>
        </row>
        <row r="160">
          <cell r="I160">
            <v>335.89</v>
          </cell>
        </row>
        <row r="161">
          <cell r="I161">
            <v>-6755.2759999999998</v>
          </cell>
        </row>
        <row r="162">
          <cell r="I162">
            <v>-335.89</v>
          </cell>
        </row>
        <row r="163">
          <cell r="I163">
            <v>-66.004000000000005</v>
          </cell>
        </row>
        <row r="164">
          <cell r="I164">
            <v>-221.05099999999993</v>
          </cell>
        </row>
        <row r="165">
          <cell r="I165">
            <v>-3599.6849999999999</v>
          </cell>
        </row>
        <row r="166">
          <cell r="I166">
            <v>-3886.74</v>
          </cell>
        </row>
        <row r="167">
          <cell r="I167">
            <v>-243.93299999999999</v>
          </cell>
        </row>
        <row r="168">
          <cell r="I168">
            <v>-3662.0479999999998</v>
          </cell>
        </row>
        <row r="169">
          <cell r="I169">
            <v>19.241</v>
          </cell>
        </row>
        <row r="170">
          <cell r="I170">
            <v>-3886.74</v>
          </cell>
        </row>
        <row r="171">
          <cell r="I171">
            <v>0</v>
          </cell>
        </row>
        <row r="175">
          <cell r="I175">
            <v>29914.223000000002</v>
          </cell>
        </row>
        <row r="176">
          <cell r="I176">
            <v>-28103.917000000001</v>
          </cell>
        </row>
        <row r="177">
          <cell r="I177">
            <v>24.283999999999999</v>
          </cell>
        </row>
        <row r="178">
          <cell r="I178">
            <v>0</v>
          </cell>
        </row>
        <row r="179">
          <cell r="I179">
            <v>-778.19299999999998</v>
          </cell>
        </row>
        <row r="180">
          <cell r="I180">
            <v>1056.3969999999999</v>
          </cell>
        </row>
        <row r="181">
          <cell r="I181">
            <v>133.12100000000001</v>
          </cell>
        </row>
        <row r="182">
          <cell r="I182">
            <v>-64.519000000000005</v>
          </cell>
        </row>
        <row r="183">
          <cell r="I183">
            <v>1124.999</v>
          </cell>
        </row>
        <row r="184">
          <cell r="I184">
            <v>-247.5</v>
          </cell>
        </row>
        <row r="185">
          <cell r="I185">
            <v>877.49900000000002</v>
          </cell>
        </row>
        <row r="186">
          <cell r="I186">
            <v>386.12999999999738</v>
          </cell>
        </row>
        <row r="187">
          <cell r="I187">
            <v>1.0999999999967258E-2</v>
          </cell>
        </row>
        <row r="189">
          <cell r="I189">
            <v>7321.4750000000004</v>
          </cell>
        </row>
        <row r="190">
          <cell r="I190">
            <v>8532.3470000000016</v>
          </cell>
        </row>
        <row r="191">
          <cell r="I191">
            <v>1867.683</v>
          </cell>
        </row>
        <row r="192">
          <cell r="I192">
            <v>17721.505000000001</v>
          </cell>
        </row>
        <row r="193">
          <cell r="I193">
            <v>2887.627</v>
          </cell>
        </row>
        <row r="194">
          <cell r="I194">
            <v>2254.4250000000002</v>
          </cell>
        </row>
        <row r="195">
          <cell r="I195">
            <v>12579.456</v>
          </cell>
        </row>
        <row r="196">
          <cell r="I196">
            <v>17721.508000000002</v>
          </cell>
        </row>
        <row r="197">
          <cell r="I197">
            <v>-3.0000000006111804E-3</v>
          </cell>
        </row>
        <row r="198">
          <cell r="I198">
            <v>1172.1130000000001</v>
          </cell>
        </row>
        <row r="199">
          <cell r="I199">
            <v>0</v>
          </cell>
        </row>
        <row r="200">
          <cell r="I200">
            <v>193</v>
          </cell>
        </row>
        <row r="201">
          <cell r="I201">
            <v>46.21</v>
          </cell>
        </row>
        <row r="202">
          <cell r="I202">
            <v>831.28899999999999</v>
          </cell>
        </row>
        <row r="203">
          <cell r="I203">
            <v>0</v>
          </cell>
        </row>
        <row r="204">
          <cell r="I204">
            <v>1834.59</v>
          </cell>
        </row>
        <row r="207">
          <cell r="I207">
            <v>134.956267</v>
          </cell>
        </row>
        <row r="208">
          <cell r="I208">
            <v>134.956267</v>
          </cell>
        </row>
        <row r="209">
          <cell r="I209">
            <v>6.1596917170211887</v>
          </cell>
        </row>
        <row r="210">
          <cell r="I210">
            <v>0.16294476745432723</v>
          </cell>
        </row>
        <row r="211">
          <cell r="I211">
            <v>0.4875839403862553</v>
          </cell>
        </row>
        <row r="212">
          <cell r="I212">
            <v>1867.683</v>
          </cell>
        </row>
        <row r="213">
          <cell r="I213">
            <v>2.081</v>
          </cell>
        </row>
        <row r="214">
          <cell r="I214">
            <v>581.82000000000005</v>
          </cell>
        </row>
        <row r="215">
          <cell r="I215">
            <v>205.55099999999999</v>
          </cell>
        </row>
        <row r="216">
          <cell r="I216">
            <v>338.56700000000001</v>
          </cell>
        </row>
        <row r="217">
          <cell r="I217">
            <v>193</v>
          </cell>
        </row>
        <row r="218">
          <cell r="I218">
            <v>0</v>
          </cell>
        </row>
        <row r="219">
          <cell r="I219">
            <v>0</v>
          </cell>
        </row>
        <row r="220">
          <cell r="I220">
            <v>16.033999999999999</v>
          </cell>
        </row>
        <row r="221">
          <cell r="I221">
            <v>547.601</v>
          </cell>
        </row>
        <row r="222">
          <cell r="I222">
            <v>2109.5340000000001</v>
          </cell>
        </row>
        <row r="223">
          <cell r="I223">
            <v>0</v>
          </cell>
        </row>
        <row r="224">
          <cell r="I224">
            <v>1041.6636275171795</v>
          </cell>
        </row>
        <row r="225">
          <cell r="I225">
            <v>3435.2280000000001</v>
          </cell>
        </row>
        <row r="228">
          <cell r="I228">
            <v>14866.483065869999</v>
          </cell>
        </row>
        <row r="229">
          <cell r="I229">
            <v>5055</v>
          </cell>
        </row>
        <row r="230">
          <cell r="I230">
            <v>4011.8961315458337</v>
          </cell>
        </row>
        <row r="231">
          <cell r="I231">
            <v>9066.8961315458328</v>
          </cell>
        </row>
        <row r="232">
          <cell r="I232">
            <v>6248.3928724798398</v>
          </cell>
        </row>
        <row r="233">
          <cell r="I233">
            <v>7832.3274544542628</v>
          </cell>
        </row>
        <row r="234">
          <cell r="I234">
            <v>3029.1798366000003</v>
          </cell>
        </row>
        <row r="235">
          <cell r="I235">
            <v>0.20000000000618456</v>
          </cell>
        </row>
        <row r="236">
          <cell r="I236">
            <v>41043.479360949939</v>
          </cell>
        </row>
        <row r="239">
          <cell r="I239">
            <v>10556.813100000001</v>
          </cell>
        </row>
        <row r="240">
          <cell r="I240">
            <v>3820.6499999999996</v>
          </cell>
        </row>
        <row r="241">
          <cell r="I241">
            <v>4176.240989984949</v>
          </cell>
        </row>
        <row r="242">
          <cell r="I242">
            <v>3662.2611700441439</v>
          </cell>
        </row>
        <row r="243">
          <cell r="I243">
            <v>2171.4223513000002</v>
          </cell>
        </row>
        <row r="244">
          <cell r="I244">
            <v>0</v>
          </cell>
        </row>
        <row r="245">
          <cell r="I245">
            <v>24387.387611329093</v>
          </cell>
        </row>
        <row r="248">
          <cell r="I248">
            <v>3945.7374062999975</v>
          </cell>
        </row>
        <row r="249">
          <cell r="I249">
            <v>338.24281034999944</v>
          </cell>
        </row>
        <row r="250">
          <cell r="I250">
            <v>0.67473068583421991</v>
          </cell>
        </row>
        <row r="251">
          <cell r="I251">
            <v>338.91754103583366</v>
          </cell>
        </row>
        <row r="252">
          <cell r="I252">
            <v>1758.0835800651932</v>
          </cell>
        </row>
        <row r="253">
          <cell r="I253">
            <v>1303.0653281297618</v>
          </cell>
        </row>
        <row r="254">
          <cell r="I254">
            <v>282.65320400000007</v>
          </cell>
        </row>
        <row r="255">
          <cell r="I255">
            <v>0</v>
          </cell>
        </row>
        <row r="256">
          <cell r="I256">
            <v>7628.457059530786</v>
          </cell>
        </row>
        <row r="257">
          <cell r="I257">
            <v>27574.49403972377</v>
          </cell>
        </row>
        <row r="260">
          <cell r="I260">
            <v>2935</v>
          </cell>
        </row>
        <row r="261">
          <cell r="I261">
            <v>2220</v>
          </cell>
        </row>
        <row r="262">
          <cell r="I262">
            <v>463</v>
          </cell>
        </row>
        <row r="263">
          <cell r="I263">
            <v>978</v>
          </cell>
        </row>
        <row r="264">
          <cell r="I264">
            <v>1126</v>
          </cell>
        </row>
        <row r="265">
          <cell r="I265">
            <v>143</v>
          </cell>
        </row>
        <row r="266">
          <cell r="I266">
            <v>7865</v>
          </cell>
        </row>
        <row r="269">
          <cell r="I269">
            <v>1.5504</v>
          </cell>
        </row>
        <row r="270">
          <cell r="I270">
            <v>1.5779000000000001</v>
          </cell>
        </row>
        <row r="271">
          <cell r="I271">
            <v>1.0152000000000001</v>
          </cell>
        </row>
        <row r="272">
          <cell r="I272">
            <v>1.0410999999999999</v>
          </cell>
        </row>
        <row r="275">
          <cell r="B275" t="str">
            <v>ANLEGG</v>
          </cell>
          <cell r="C275" t="str">
            <v>K39YY</v>
          </cell>
          <cell r="H275" t="e">
            <v>#DIV/0!</v>
          </cell>
          <cell r="I275">
            <v>4676.6619273554516</v>
          </cell>
          <cell r="J275">
            <v>3246.1297750465537</v>
          </cell>
          <cell r="K275">
            <v>1606.4529762811333</v>
          </cell>
          <cell r="M275">
            <v>5725.2320798306018</v>
          </cell>
          <cell r="N275">
            <v>4015.7199686541867</v>
          </cell>
          <cell r="O275">
            <v>2715.4840522391678</v>
          </cell>
          <cell r="P275">
            <v>1289.4144124385443</v>
          </cell>
          <cell r="R275">
            <v>6332.645184721503</v>
          </cell>
          <cell r="S275">
            <v>4640.7934540776014</v>
          </cell>
          <cell r="T275">
            <v>3168.6245695316402</v>
          </cell>
          <cell r="U275">
            <v>1576.3266322535496</v>
          </cell>
          <cell r="W275">
            <v>5820.5638818070738</v>
          </cell>
          <cell r="X275">
            <v>4177.9395017755332</v>
          </cell>
          <cell r="Y275">
            <v>2788.3949321364198</v>
          </cell>
          <cell r="Z275">
            <v>1293.9924765760309</v>
          </cell>
          <cell r="AB275">
            <v>5932.9387160711731</v>
          </cell>
          <cell r="AC275">
            <v>4586.9552563785965</v>
          </cell>
          <cell r="AD275">
            <v>2934.5979453979648</v>
          </cell>
          <cell r="AE275">
            <v>1473.4125792135699</v>
          </cell>
        </row>
        <row r="276">
          <cell r="I276">
            <v>2654.9430726445485</v>
          </cell>
        </row>
        <row r="277">
          <cell r="I277">
            <v>7331.6049999999996</v>
          </cell>
        </row>
        <row r="278">
          <cell r="I278">
            <v>7375.1019999999999</v>
          </cell>
        </row>
        <row r="280">
          <cell r="I280">
            <v>218.52413718808492</v>
          </cell>
        </row>
        <row r="281">
          <cell r="I281">
            <v>117.19886281191509</v>
          </cell>
        </row>
        <row r="282">
          <cell r="I282">
            <v>335.72300000000001</v>
          </cell>
        </row>
        <row r="283">
          <cell r="I283">
            <v>335.72300000000001</v>
          </cell>
        </row>
        <row r="287">
          <cell r="I287">
            <v>44.363999999999997</v>
          </cell>
        </row>
        <row r="288">
          <cell r="I288">
            <v>5.4834881735999979</v>
          </cell>
        </row>
        <row r="289">
          <cell r="I289">
            <v>0.82399999999999995</v>
          </cell>
        </row>
        <row r="290">
          <cell r="I290">
            <v>2.964</v>
          </cell>
        </row>
        <row r="300">
          <cell r="I300">
            <v>5961.9043000000001</v>
          </cell>
        </row>
        <row r="301">
          <cell r="I301">
            <v>-2133.0500000000002</v>
          </cell>
        </row>
        <row r="304">
          <cell r="I304">
            <v>1654.6338735999982</v>
          </cell>
        </row>
        <row r="305">
          <cell r="I305">
            <v>5483.4881735999979</v>
          </cell>
        </row>
      </sheetData>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PPORT"/>
      <sheetName val="INNTEKTER"/>
      <sheetName val="SEG.NOTE"/>
      <sheetName val="PRES"/>
      <sheetName val="BASE"/>
      <sheetName val="GR-LAG Innt.note"/>
      <sheetName val="Gr.lag Infra"/>
      <sheetName val="Ansatte"/>
      <sheetName val="RES ÅR"/>
    </sheetNames>
    <sheetDataSet>
      <sheetData sheetId="0"/>
      <sheetData sheetId="1"/>
      <sheetData sheetId="2"/>
      <sheetData sheetId="3"/>
      <sheetData sheetId="4">
        <row r="1">
          <cell r="J1" t="str">
            <v>Q2_24</v>
          </cell>
          <cell r="K1" t="str">
            <v>Q1_24</v>
          </cell>
        </row>
        <row r="2">
          <cell r="J2">
            <v>2406</v>
          </cell>
          <cell r="K2">
            <v>2403</v>
          </cell>
        </row>
        <row r="3">
          <cell r="J3">
            <v>45473</v>
          </cell>
          <cell r="K3">
            <v>45382</v>
          </cell>
        </row>
        <row r="4">
          <cell r="J4"/>
          <cell r="K4"/>
        </row>
        <row r="5">
          <cell r="J5" t="str">
            <v>Q2</v>
          </cell>
          <cell r="K5" t="str">
            <v>Q1</v>
          </cell>
        </row>
        <row r="6">
          <cell r="J6"/>
          <cell r="K6"/>
        </row>
        <row r="7">
          <cell r="J7">
            <v>7463.8639999999996</v>
          </cell>
          <cell r="K7">
            <v>3771.7719999999999</v>
          </cell>
        </row>
        <row r="8">
          <cell r="J8">
            <v>-7148.6239999999989</v>
          </cell>
          <cell r="K8">
            <v>-3614.4849999999997</v>
          </cell>
        </row>
        <row r="9">
          <cell r="J9">
            <v>-3.2000000000000001E-2</v>
          </cell>
          <cell r="K9">
            <v>-3.2000000000000001E-2</v>
          </cell>
        </row>
        <row r="10">
          <cell r="J10">
            <v>0</v>
          </cell>
          <cell r="K10">
            <v>0</v>
          </cell>
        </row>
        <row r="11">
          <cell r="J11">
            <v>-86.305000000000007</v>
          </cell>
          <cell r="K11">
            <v>-42.98</v>
          </cell>
        </row>
        <row r="12">
          <cell r="J12">
            <v>228.90299999999999</v>
          </cell>
          <cell r="K12">
            <v>114.27500000000001</v>
          </cell>
        </row>
        <row r="13">
          <cell r="J13">
            <v>80.013999999999996</v>
          </cell>
          <cell r="K13">
            <v>40.027999999999999</v>
          </cell>
        </row>
        <row r="14">
          <cell r="J14">
            <v>-11.087999999999999</v>
          </cell>
          <cell r="K14">
            <v>-4.3570000000000002</v>
          </cell>
        </row>
        <row r="15">
          <cell r="J15">
            <v>298.029</v>
          </cell>
          <cell r="K15">
            <v>149.946</v>
          </cell>
        </row>
        <row r="16">
          <cell r="J16">
            <v>0.41300000000046566</v>
          </cell>
          <cell r="K16">
            <v>0.11999999999989086</v>
          </cell>
        </row>
        <row r="17">
          <cell r="J17">
            <v>-1.4999999999986358E-2</v>
          </cell>
          <cell r="K17">
            <v>3.4999999999996589E-2</v>
          </cell>
        </row>
        <row r="18">
          <cell r="J18">
            <v>1626.7429999999999</v>
          </cell>
          <cell r="K18">
            <v>1645.1089999999999</v>
          </cell>
        </row>
        <row r="19">
          <cell r="J19">
            <v>2921.8600000000006</v>
          </cell>
          <cell r="K19">
            <v>3174.2209999999995</v>
          </cell>
        </row>
        <row r="20">
          <cell r="J20">
            <v>2399.5749999999998</v>
          </cell>
          <cell r="K20">
            <v>2806.92</v>
          </cell>
        </row>
        <row r="21">
          <cell r="J21">
            <v>6948.1779999999999</v>
          </cell>
          <cell r="K21">
            <v>7626.25</v>
          </cell>
        </row>
        <row r="22">
          <cell r="J22">
            <v>1298.2860000000001</v>
          </cell>
          <cell r="K22">
            <v>1152.386</v>
          </cell>
        </row>
        <row r="23">
          <cell r="J23">
            <v>883.12699999999995</v>
          </cell>
          <cell r="K23">
            <v>894.72400000000005</v>
          </cell>
        </row>
        <row r="24">
          <cell r="J24">
            <v>4766.7650000000003</v>
          </cell>
          <cell r="K24">
            <v>5579.14</v>
          </cell>
        </row>
        <row r="25">
          <cell r="J25">
            <v>6948.1779999999999</v>
          </cell>
          <cell r="K25">
            <v>7626.25</v>
          </cell>
        </row>
        <row r="26">
          <cell r="J26">
            <v>0</v>
          </cell>
          <cell r="K26">
            <v>0</v>
          </cell>
        </row>
        <row r="27">
          <cell r="J27">
            <v>2332.9850000000001</v>
          </cell>
          <cell r="K27">
            <v>2739.4349999999999</v>
          </cell>
        </row>
        <row r="28">
          <cell r="J28">
            <v>0</v>
          </cell>
          <cell r="K28">
            <v>0</v>
          </cell>
        </row>
        <row r="29">
          <cell r="J29"/>
          <cell r="K29"/>
        </row>
        <row r="30">
          <cell r="J30"/>
          <cell r="K30"/>
        </row>
        <row r="31">
          <cell r="J31">
            <v>4577.8989999999994</v>
          </cell>
          <cell r="K31">
            <v>1760.539</v>
          </cell>
        </row>
        <row r="32">
          <cell r="J32">
            <v>-4251.6669999999995</v>
          </cell>
          <cell r="K32">
            <v>-1774.85</v>
          </cell>
        </row>
        <row r="33">
          <cell r="J33">
            <v>0.35</v>
          </cell>
          <cell r="K33">
            <v>-2.3319999999999999</v>
          </cell>
        </row>
        <row r="34">
          <cell r="J34">
            <v>0</v>
          </cell>
          <cell r="K34">
            <v>0</v>
          </cell>
        </row>
        <row r="35">
          <cell r="J35">
            <v>-268.17200000000003</v>
          </cell>
          <cell r="K35">
            <v>-134.982</v>
          </cell>
        </row>
        <row r="36">
          <cell r="J36">
            <v>58.41</v>
          </cell>
          <cell r="K36">
            <v>-151.625</v>
          </cell>
        </row>
        <row r="37">
          <cell r="J37">
            <v>2.6320000000000001</v>
          </cell>
          <cell r="K37">
            <v>2.7290000000000001</v>
          </cell>
        </row>
        <row r="38">
          <cell r="J38">
            <v>-46.347999999999999</v>
          </cell>
          <cell r="K38">
            <v>-19.606999999999999</v>
          </cell>
        </row>
        <row r="39">
          <cell r="J39">
            <v>14.694000000000001</v>
          </cell>
          <cell r="K39">
            <v>-168.50299999999999</v>
          </cell>
        </row>
        <row r="40">
          <cell r="J40">
            <v>24.200000000000728</v>
          </cell>
          <cell r="K40">
            <v>16.530999999999949</v>
          </cell>
        </row>
        <row r="41">
          <cell r="J41">
            <v>2.9999999999983373E-3</v>
          </cell>
          <cell r="K41">
            <v>-0.27600000000001046</v>
          </cell>
        </row>
        <row r="42">
          <cell r="J42">
            <v>2949.5639999999999</v>
          </cell>
          <cell r="K42">
            <v>2996.9009999999998</v>
          </cell>
        </row>
        <row r="43">
          <cell r="J43">
            <v>3087.0540000000001</v>
          </cell>
          <cell r="K43">
            <v>2060.14</v>
          </cell>
        </row>
        <row r="44">
          <cell r="J44">
            <v>9.6829999999999998</v>
          </cell>
          <cell r="K44">
            <v>8.5589999999999993</v>
          </cell>
        </row>
        <row r="45">
          <cell r="J45">
            <v>6046.3009999999995</v>
          </cell>
          <cell r="K45">
            <v>5065.5999999999995</v>
          </cell>
        </row>
        <row r="46">
          <cell r="J46">
            <v>999.45600000000002</v>
          </cell>
          <cell r="K46">
            <v>816.82500000000005</v>
          </cell>
        </row>
        <row r="47">
          <cell r="J47">
            <v>1741.973</v>
          </cell>
          <cell r="K47">
            <v>1525.223</v>
          </cell>
        </row>
        <row r="48">
          <cell r="J48">
            <v>3304.8719999999998</v>
          </cell>
          <cell r="K48">
            <v>2723.5520000000001</v>
          </cell>
        </row>
        <row r="49">
          <cell r="J49">
            <v>6046.3009999999995</v>
          </cell>
          <cell r="K49">
            <v>5065.5999999999995</v>
          </cell>
        </row>
        <row r="50">
          <cell r="J50">
            <v>0</v>
          </cell>
          <cell r="K50">
            <v>0</v>
          </cell>
        </row>
        <row r="51">
          <cell r="J51">
            <v>0</v>
          </cell>
          <cell r="K51">
            <v>0</v>
          </cell>
        </row>
        <row r="52">
          <cell r="J52">
            <v>940.1</v>
          </cell>
          <cell r="K52">
            <v>716.649</v>
          </cell>
        </row>
        <row r="53">
          <cell r="J53"/>
          <cell r="K53"/>
        </row>
        <row r="54">
          <cell r="J54"/>
          <cell r="K54"/>
        </row>
        <row r="55">
          <cell r="J55">
            <v>4023.7910000000002</v>
          </cell>
          <cell r="K55">
            <v>2081.2779999999998</v>
          </cell>
        </row>
        <row r="56">
          <cell r="J56">
            <v>-3901.8</v>
          </cell>
          <cell r="K56">
            <v>-2025.7079999999999</v>
          </cell>
        </row>
        <row r="57">
          <cell r="J57">
            <v>7.7629999999999999</v>
          </cell>
          <cell r="K57">
            <v>9.8480000000000008</v>
          </cell>
        </row>
        <row r="58">
          <cell r="J58">
            <v>0</v>
          </cell>
          <cell r="K58">
            <v>0</v>
          </cell>
        </row>
        <row r="59">
          <cell r="J59">
            <v>-39.921999999999997</v>
          </cell>
          <cell r="K59">
            <v>-20.097999999999999</v>
          </cell>
        </row>
        <row r="60">
          <cell r="J60">
            <v>89.832000000000008</v>
          </cell>
          <cell r="K60">
            <v>45.319999999999993</v>
          </cell>
        </row>
        <row r="61">
          <cell r="J61">
            <v>7.2009999999999996</v>
          </cell>
          <cell r="K61">
            <v>4.633</v>
          </cell>
        </row>
        <row r="62">
          <cell r="J62">
            <v>-8.3640000000000008</v>
          </cell>
          <cell r="K62">
            <v>-3.165</v>
          </cell>
        </row>
        <row r="63">
          <cell r="J63">
            <v>88.668999999999997</v>
          </cell>
          <cell r="K63">
            <v>46.787999999999997</v>
          </cell>
        </row>
        <row r="64">
          <cell r="J64">
            <v>9.9999999974897946E-4</v>
          </cell>
          <cell r="K64">
            <v>0</v>
          </cell>
        </row>
        <row r="65">
          <cell r="J65">
            <v>6.0000000000002274E-3</v>
          </cell>
          <cell r="K65">
            <v>-9.9999999999766942E-4</v>
          </cell>
        </row>
        <row r="66">
          <cell r="J66">
            <v>1026.797</v>
          </cell>
          <cell r="K66">
            <v>1012.472</v>
          </cell>
        </row>
        <row r="67">
          <cell r="J67">
            <v>1783.7520000000002</v>
          </cell>
          <cell r="K67">
            <v>1622.923</v>
          </cell>
        </row>
        <row r="68">
          <cell r="J68">
            <v>10.965</v>
          </cell>
          <cell r="K68">
            <v>8.9550000000000001</v>
          </cell>
        </row>
        <row r="69">
          <cell r="J69">
            <v>2821.5140000000001</v>
          </cell>
          <cell r="K69">
            <v>2644.35</v>
          </cell>
        </row>
        <row r="70">
          <cell r="J70">
            <v>379.755</v>
          </cell>
          <cell r="K70">
            <v>358.21300000000002</v>
          </cell>
        </row>
        <row r="71">
          <cell r="J71">
            <v>767.77499999999998</v>
          </cell>
          <cell r="K71">
            <v>265.928</v>
          </cell>
        </row>
        <row r="72">
          <cell r="J72">
            <v>1673.9839999999999</v>
          </cell>
          <cell r="K72">
            <v>2020.2090000000001</v>
          </cell>
        </row>
        <row r="73">
          <cell r="J73">
            <v>2821.5140000000001</v>
          </cell>
          <cell r="K73">
            <v>2644.35</v>
          </cell>
        </row>
        <row r="74">
          <cell r="J74">
            <v>0</v>
          </cell>
          <cell r="K74">
            <v>0</v>
          </cell>
        </row>
        <row r="75">
          <cell r="J75">
            <v>-5.0000000000000001E-3</v>
          </cell>
          <cell r="K75">
            <v>0</v>
          </cell>
        </row>
        <row r="76">
          <cell r="J76">
            <v>612.202</v>
          </cell>
          <cell r="K76">
            <v>105.078</v>
          </cell>
        </row>
        <row r="78">
          <cell r="J78"/>
          <cell r="K78"/>
        </row>
        <row r="79">
          <cell r="B79" t="str">
            <v>Driftsinntekter</v>
          </cell>
          <cell r="C79" t="str">
            <v>K39YY</v>
          </cell>
          <cell r="D79"/>
          <cell r="E79" t="str">
            <v>IS00</v>
          </cell>
          <cell r="F79">
            <v>2000</v>
          </cell>
          <cell r="G79"/>
          <cell r="H79">
            <v>0</v>
          </cell>
          <cell r="I79">
            <v>0</v>
          </cell>
          <cell r="J79">
            <v>2827.9870000000001</v>
          </cell>
          <cell r="K79">
            <v>1233.3019999999999</v>
          </cell>
          <cell r="L79"/>
          <cell r="M79">
            <v>5958.0789999999997</v>
          </cell>
          <cell r="N79">
            <v>4134.5810000000001</v>
          </cell>
          <cell r="O79">
            <v>2785.9599999999996</v>
          </cell>
          <cell r="P79">
            <v>1191.491</v>
          </cell>
          <cell r="Q79">
            <v>1823.4979999999996</v>
          </cell>
          <cell r="R79">
            <v>5247.08</v>
          </cell>
          <cell r="S79">
            <v>3569.194</v>
          </cell>
          <cell r="T79">
            <v>2360.04</v>
          </cell>
          <cell r="U79">
            <v>972.74099999999999</v>
          </cell>
          <cell r="W79">
            <v>4345.1890000000003</v>
          </cell>
          <cell r="X79">
            <v>3029.1790000000001</v>
          </cell>
          <cell r="Y79">
            <v>1942.8712319999997</v>
          </cell>
          <cell r="Z79">
            <v>834.14395522999985</v>
          </cell>
          <cell r="AB79">
            <v>4426.3694625360004</v>
          </cell>
          <cell r="AC79">
            <v>3139.7724218879998</v>
          </cell>
          <cell r="AD79">
            <v>2105.9513260631506</v>
          </cell>
          <cell r="AE79">
            <v>921.64983267961281</v>
          </cell>
        </row>
        <row r="80">
          <cell r="B80" t="str">
            <v>Driftskostnader</v>
          </cell>
          <cell r="C80"/>
          <cell r="D80"/>
          <cell r="E80"/>
          <cell r="F80"/>
          <cell r="G80"/>
          <cell r="H80">
            <v>0</v>
          </cell>
          <cell r="I80">
            <v>0</v>
          </cell>
          <cell r="J80">
            <v>-2700.614</v>
          </cell>
          <cell r="K80">
            <v>-1212.221</v>
          </cell>
          <cell r="L80"/>
          <cell r="M80">
            <v>-5583.3249999999998</v>
          </cell>
          <cell r="N80">
            <v>-3899.4760000000001</v>
          </cell>
          <cell r="O80">
            <v>-2663.0119999999997</v>
          </cell>
          <cell r="P80">
            <v>-1168.2569999999998</v>
          </cell>
          <cell r="Q80">
            <v>-1683.8489999999997</v>
          </cell>
          <cell r="R80">
            <v>-4825.6930000000002</v>
          </cell>
          <cell r="S80">
            <v>-3378.0807</v>
          </cell>
          <cell r="T80">
            <v>-2257.0009999999997</v>
          </cell>
          <cell r="U80">
            <v>-953.10799999999995</v>
          </cell>
          <cell r="W80">
            <v>-4075.5200000000004</v>
          </cell>
          <cell r="X80">
            <v>-2837.0780000000004</v>
          </cell>
          <cell r="Y80">
            <v>-1844.1134591999996</v>
          </cell>
          <cell r="Z80">
            <v>-819.54530022999984</v>
          </cell>
          <cell r="AB80">
            <v>-4155.7792765360009</v>
          </cell>
          <cell r="AC80">
            <v>-2971.3414458880002</v>
          </cell>
          <cell r="AD80">
            <v>-1997.9424830631506</v>
          </cell>
          <cell r="AE80">
            <v>-891.57245867961274</v>
          </cell>
        </row>
        <row r="81">
          <cell r="B81" t="str">
            <v>Resultatandel i tilknyttede selskap</v>
          </cell>
          <cell r="C81" t="str">
            <v>K811X</v>
          </cell>
          <cell r="D81"/>
          <cell r="E81" t="str">
            <v>IS00</v>
          </cell>
          <cell r="F81">
            <v>2000</v>
          </cell>
          <cell r="G81"/>
          <cell r="H81">
            <v>0</v>
          </cell>
          <cell r="I81">
            <v>0</v>
          </cell>
          <cell r="J81">
            <v>0</v>
          </cell>
          <cell r="K81">
            <v>0</v>
          </cell>
          <cell r="L81"/>
          <cell r="M81">
            <v>-11.817</v>
          </cell>
          <cell r="N81">
            <v>-11.375999999999999</v>
          </cell>
          <cell r="O81">
            <v>0</v>
          </cell>
          <cell r="P81">
            <v>0</v>
          </cell>
          <cell r="Q81">
            <v>-0.44100000000000072</v>
          </cell>
          <cell r="R81">
            <v>-8.0000000000000002E-3</v>
          </cell>
          <cell r="S81">
            <v>0</v>
          </cell>
          <cell r="T81">
            <v>0</v>
          </cell>
          <cell r="U81">
            <v>0</v>
          </cell>
          <cell r="W81">
            <v>-16.03</v>
          </cell>
          <cell r="X81">
            <v>-16.12</v>
          </cell>
          <cell r="Y81">
            <v>-16.076799999999999</v>
          </cell>
          <cell r="Z81">
            <v>0</v>
          </cell>
          <cell r="AB81">
            <v>-24.542400000000001</v>
          </cell>
          <cell r="AC81">
            <v>0</v>
          </cell>
          <cell r="AD81">
            <v>0</v>
          </cell>
          <cell r="AE81">
            <v>0</v>
          </cell>
        </row>
        <row r="82">
          <cell r="B82" t="str">
            <v>Nedskrivninger anleggsmidler</v>
          </cell>
          <cell r="C82" t="str">
            <v>K7910</v>
          </cell>
          <cell r="D82"/>
          <cell r="E82" t="str">
            <v>IS00</v>
          </cell>
          <cell r="F82">
            <v>2000</v>
          </cell>
          <cell r="G82"/>
          <cell r="H82">
            <v>0</v>
          </cell>
          <cell r="I82">
            <v>0</v>
          </cell>
          <cell r="J82">
            <v>0</v>
          </cell>
          <cell r="K82">
            <v>0</v>
          </cell>
          <cell r="L82"/>
          <cell r="M82">
            <v>0</v>
          </cell>
          <cell r="N82">
            <v>0</v>
          </cell>
          <cell r="O82">
            <v>0</v>
          </cell>
          <cell r="P82">
            <v>0</v>
          </cell>
          <cell r="Q82">
            <v>0</v>
          </cell>
          <cell r="R82">
            <v>0</v>
          </cell>
          <cell r="S82">
            <v>0</v>
          </cell>
          <cell r="T82">
            <v>0</v>
          </cell>
          <cell r="U82">
            <v>0</v>
          </cell>
          <cell r="W82">
            <v>0</v>
          </cell>
          <cell r="X82">
            <v>0</v>
          </cell>
          <cell r="Y82">
            <v>0</v>
          </cell>
          <cell r="Z82">
            <v>0</v>
          </cell>
          <cell r="AB82">
            <v>-1.6361600000000001</v>
          </cell>
          <cell r="AC82">
            <v>-1.62304</v>
          </cell>
          <cell r="AD82">
            <v>-1.4093799999999999</v>
          </cell>
          <cell r="AE82">
            <v>0</v>
          </cell>
        </row>
        <row r="83">
          <cell r="B83" t="str">
            <v>Avskrivninger</v>
          </cell>
          <cell r="C83" t="str">
            <v>K7920</v>
          </cell>
          <cell r="D83" t="str">
            <v>K7930</v>
          </cell>
          <cell r="E83" t="str">
            <v>IS00</v>
          </cell>
          <cell r="F83">
            <v>2000</v>
          </cell>
          <cell r="G83"/>
          <cell r="H83">
            <v>0</v>
          </cell>
          <cell r="I83">
            <v>0</v>
          </cell>
          <cell r="J83">
            <v>-71.783000000000001</v>
          </cell>
          <cell r="K83">
            <v>-35.576999999999998</v>
          </cell>
          <cell r="L83"/>
          <cell r="M83">
            <v>-150.381</v>
          </cell>
          <cell r="N83">
            <v>-110.104</v>
          </cell>
          <cell r="O83">
            <v>-71.131</v>
          </cell>
          <cell r="P83">
            <v>-33.450000000000003</v>
          </cell>
          <cell r="Q83">
            <v>-40.277000000000001</v>
          </cell>
          <cell r="R83">
            <v>-130.434</v>
          </cell>
          <cell r="S83">
            <v>-86.650999999999996</v>
          </cell>
          <cell r="T83">
            <v>-56.783999999999999</v>
          </cell>
          <cell r="U83">
            <v>-28.643999999999998</v>
          </cell>
          <cell r="W83">
            <v>-116.63</v>
          </cell>
          <cell r="X83">
            <v>-93.778999999999996</v>
          </cell>
          <cell r="Y83">
            <v>-58.077439999999996</v>
          </cell>
          <cell r="Z83">
            <v>-27.797299999999996</v>
          </cell>
          <cell r="AB83">
            <v>-114.73572</v>
          </cell>
          <cell r="AC83">
            <v>-85.513919999999999</v>
          </cell>
          <cell r="AD83">
            <v>-57.68390999999999</v>
          </cell>
          <cell r="AE83">
            <v>-27.031440000000003</v>
          </cell>
        </row>
        <row r="84">
          <cell r="J84">
            <v>55.589999999999996</v>
          </cell>
          <cell r="K84">
            <v>-14.496</v>
          </cell>
        </row>
        <row r="85">
          <cell r="B85" t="str">
            <v>Finansinntekter</v>
          </cell>
          <cell r="C85" t="str">
            <v>K85XX</v>
          </cell>
          <cell r="D85"/>
          <cell r="E85" t="str">
            <v>IS00</v>
          </cell>
          <cell r="F85">
            <v>2000</v>
          </cell>
          <cell r="G85"/>
          <cell r="H85">
            <v>0</v>
          </cell>
          <cell r="I85">
            <v>0</v>
          </cell>
          <cell r="J85">
            <v>5.2679999999999998</v>
          </cell>
          <cell r="K85">
            <v>3.1829999999999998</v>
          </cell>
          <cell r="L85"/>
          <cell r="M85">
            <v>5.8250000000000002</v>
          </cell>
          <cell r="N85">
            <v>5.0990000000000002</v>
          </cell>
          <cell r="O85">
            <v>3.63</v>
          </cell>
          <cell r="P85">
            <v>4.0650000000000004</v>
          </cell>
          <cell r="Q85">
            <v>0.72599999999999998</v>
          </cell>
          <cell r="R85">
            <v>5.1550000000000002</v>
          </cell>
          <cell r="S85">
            <v>3.4248000000000003</v>
          </cell>
          <cell r="T85">
            <v>3.9630000000000001</v>
          </cell>
          <cell r="U85">
            <v>2.1389999999999998</v>
          </cell>
          <cell r="W85">
            <v>6.1550000000000002</v>
          </cell>
          <cell r="X85">
            <v>5.3579999999999997</v>
          </cell>
          <cell r="Y85">
            <v>2.0095999999999998</v>
          </cell>
          <cell r="Z85">
            <v>0</v>
          </cell>
          <cell r="AB85">
            <v>0</v>
          </cell>
          <cell r="AC85">
            <v>0</v>
          </cell>
          <cell r="AD85">
            <v>0</v>
          </cell>
          <cell r="AE85">
            <v>1.9588000000000001</v>
          </cell>
        </row>
        <row r="86">
          <cell r="B86" t="str">
            <v>Finanskostnader</v>
          </cell>
          <cell r="C86" t="str">
            <v>K86XX</v>
          </cell>
          <cell r="D86"/>
          <cell r="E86" t="str">
            <v>IS00</v>
          </cell>
          <cell r="F86">
            <v>2000</v>
          </cell>
          <cell r="G86"/>
          <cell r="H86">
            <v>0</v>
          </cell>
          <cell r="I86">
            <v>0</v>
          </cell>
          <cell r="J86">
            <v>-3.8450000000000002</v>
          </cell>
          <cell r="K86">
            <v>-1.7270000000000001</v>
          </cell>
          <cell r="L86"/>
          <cell r="M86">
            <v>-5.8019999999999996</v>
          </cell>
          <cell r="N86">
            <v>-5.0720000000000001</v>
          </cell>
          <cell r="O86">
            <v>-3.9449999999999998</v>
          </cell>
          <cell r="P86">
            <v>-1.6120000000000001</v>
          </cell>
          <cell r="Q86">
            <v>-0.72999999999999954</v>
          </cell>
          <cell r="R86">
            <v>-5.6890000000000001</v>
          </cell>
          <cell r="S86">
            <v>-3.1030000000000002</v>
          </cell>
          <cell r="T86">
            <v>-4.5380000000000003</v>
          </cell>
          <cell r="U86">
            <v>-2.173</v>
          </cell>
          <cell r="W86">
            <v>-9.7539999999999996</v>
          </cell>
          <cell r="X86">
            <v>-6.8559999999999999</v>
          </cell>
          <cell r="Y86">
            <v>0.20096</v>
          </cell>
          <cell r="Z86">
            <v>-0.60869999999999991</v>
          </cell>
          <cell r="AB86">
            <v>-1.4316399999999998</v>
          </cell>
          <cell r="AC86">
            <v>-1.62304</v>
          </cell>
          <cell r="AD86">
            <v>-2.4563479999999998</v>
          </cell>
          <cell r="AE86">
            <v>0</v>
          </cell>
        </row>
        <row r="87">
          <cell r="J87">
            <v>57.012999999999998</v>
          </cell>
          <cell r="K87">
            <v>-13.040000000000001</v>
          </cell>
        </row>
        <row r="88">
          <cell r="J88">
            <v>-1.9999999999527063E-3</v>
          </cell>
          <cell r="K88">
            <v>-5.9999999998581188E-3</v>
          </cell>
        </row>
        <row r="89">
          <cell r="J89">
            <v>-1.9999999999953388E-3</v>
          </cell>
          <cell r="K89">
            <v>1.0000000000012221E-3</v>
          </cell>
        </row>
        <row r="90">
          <cell r="J90">
            <v>670.80600000000004</v>
          </cell>
          <cell r="K90">
            <v>678.43700000000001</v>
          </cell>
        </row>
        <row r="91">
          <cell r="J91">
            <v>750.30000000000018</v>
          </cell>
          <cell r="K91">
            <v>617.84599999999989</v>
          </cell>
        </row>
        <row r="92">
          <cell r="J92">
            <v>479.91699999999997</v>
          </cell>
          <cell r="K92">
            <v>628.73400000000004</v>
          </cell>
        </row>
        <row r="93">
          <cell r="J93">
            <v>1901.0229999999999</v>
          </cell>
          <cell r="K93">
            <v>1925.0170000000001</v>
          </cell>
        </row>
        <row r="94">
          <cell r="J94">
            <v>400.37</v>
          </cell>
          <cell r="K94">
            <v>333.11</v>
          </cell>
        </row>
        <row r="95">
          <cell r="J95">
            <v>86.941000000000003</v>
          </cell>
          <cell r="K95">
            <v>95.134</v>
          </cell>
        </row>
        <row r="96">
          <cell r="J96">
            <v>1413.712</v>
          </cell>
          <cell r="K96">
            <v>1496.7729999999999</v>
          </cell>
        </row>
        <row r="97">
          <cell r="J97">
            <v>1901.0229999999999</v>
          </cell>
          <cell r="K97">
            <v>1925.0170000000001</v>
          </cell>
        </row>
        <row r="98">
          <cell r="J98">
            <v>0</v>
          </cell>
          <cell r="K98">
            <v>0</v>
          </cell>
        </row>
        <row r="99">
          <cell r="J99">
            <v>477.59399999999999</v>
          </cell>
          <cell r="K99">
            <v>627.02300000000002</v>
          </cell>
        </row>
        <row r="100">
          <cell r="J100">
            <v>0</v>
          </cell>
          <cell r="K100">
            <v>0</v>
          </cell>
        </row>
        <row r="102">
          <cell r="J102"/>
          <cell r="K102"/>
        </row>
        <row r="103">
          <cell r="J103">
            <v>1676.5319999999999</v>
          </cell>
          <cell r="K103">
            <v>756.48500000000001</v>
          </cell>
        </row>
        <row r="104">
          <cell r="J104">
            <v>-1545.6869999999999</v>
          </cell>
          <cell r="K104">
            <v>-709.2</v>
          </cell>
        </row>
        <row r="105">
          <cell r="J105">
            <v>0</v>
          </cell>
          <cell r="K105">
            <v>0</v>
          </cell>
        </row>
        <row r="106">
          <cell r="J106">
            <v>0</v>
          </cell>
          <cell r="K106">
            <v>0</v>
          </cell>
        </row>
        <row r="107">
          <cell r="J107">
            <v>-13.958</v>
          </cell>
          <cell r="K107">
            <v>-6.4180000000000001</v>
          </cell>
        </row>
        <row r="108">
          <cell r="J108">
            <v>116.887</v>
          </cell>
          <cell r="K108">
            <v>40.866999999999997</v>
          </cell>
        </row>
        <row r="109">
          <cell r="J109">
            <v>23.994</v>
          </cell>
          <cell r="K109">
            <v>12.496</v>
          </cell>
        </row>
        <row r="110">
          <cell r="J110">
            <v>-6.7610000000000001</v>
          </cell>
          <cell r="K110">
            <v>-0.40899999999999997</v>
          </cell>
        </row>
        <row r="111">
          <cell r="J111">
            <v>134.12</v>
          </cell>
          <cell r="K111">
            <v>52.954000000000001</v>
          </cell>
        </row>
        <row r="112">
          <cell r="J112">
            <v>-9.9999999997635314E-4</v>
          </cell>
          <cell r="K112">
            <v>0</v>
          </cell>
        </row>
        <row r="113">
          <cell r="J113">
            <v>0</v>
          </cell>
          <cell r="K113">
            <v>9.9999999999766942E-4</v>
          </cell>
        </row>
        <row r="114">
          <cell r="J114">
            <v>271.26599999999996</v>
          </cell>
          <cell r="K114">
            <v>268.613</v>
          </cell>
        </row>
        <row r="115">
          <cell r="J115">
            <v>519.36799999999994</v>
          </cell>
          <cell r="K115">
            <v>487.87899999999991</v>
          </cell>
        </row>
        <row r="116">
          <cell r="J116">
            <v>1254.1020000000001</v>
          </cell>
          <cell r="K116">
            <v>1509.4880000000001</v>
          </cell>
        </row>
        <row r="117">
          <cell r="J117">
            <v>2044.7360000000001</v>
          </cell>
          <cell r="K117">
            <v>2265.98</v>
          </cell>
        </row>
        <row r="118">
          <cell r="J118">
            <v>633.43799999999999</v>
          </cell>
          <cell r="K118">
            <v>567.09299999999996</v>
          </cell>
        </row>
        <row r="119">
          <cell r="J119">
            <v>38.981000000000002</v>
          </cell>
          <cell r="K119">
            <v>32.292000000000002</v>
          </cell>
        </row>
        <row r="120">
          <cell r="J120">
            <v>1372.317</v>
          </cell>
          <cell r="K120">
            <v>1666.595</v>
          </cell>
        </row>
        <row r="121">
          <cell r="J121">
            <v>2044.7360000000001</v>
          </cell>
          <cell r="K121">
            <v>2265.98</v>
          </cell>
        </row>
        <row r="122">
          <cell r="J122">
            <v>0</v>
          </cell>
          <cell r="K122">
            <v>0</v>
          </cell>
        </row>
        <row r="123">
          <cell r="J123">
            <v>1253.7049999999999</v>
          </cell>
          <cell r="K123">
            <v>1509.1610000000001</v>
          </cell>
        </row>
        <row r="124">
          <cell r="J124">
            <v>0</v>
          </cell>
          <cell r="K124">
            <v>0</v>
          </cell>
        </row>
        <row r="125">
          <cell r="J125"/>
          <cell r="K125"/>
        </row>
        <row r="126">
          <cell r="J126"/>
          <cell r="K126"/>
        </row>
        <row r="127">
          <cell r="J127">
            <v>134.822</v>
          </cell>
          <cell r="K127">
            <v>83.156999999999996</v>
          </cell>
        </row>
        <row r="128">
          <cell r="J128">
            <v>-193.61</v>
          </cell>
          <cell r="K128">
            <v>-106.96299999999999</v>
          </cell>
        </row>
        <row r="129">
          <cell r="J129">
            <v>14.33</v>
          </cell>
          <cell r="K129">
            <v>8.0809999999999995</v>
          </cell>
        </row>
        <row r="130">
          <cell r="J130">
            <v>0</v>
          </cell>
          <cell r="K130">
            <v>0</v>
          </cell>
        </row>
        <row r="131">
          <cell r="J131">
            <v>-36.594000000000001</v>
          </cell>
          <cell r="K131">
            <v>-18.207000000000001</v>
          </cell>
        </row>
        <row r="132">
          <cell r="J132">
            <v>-81.052000000000007</v>
          </cell>
          <cell r="K132">
            <v>-33.932000000000002</v>
          </cell>
        </row>
        <row r="133">
          <cell r="J133">
            <v>56.624000000000002</v>
          </cell>
          <cell r="K133">
            <v>27.512</v>
          </cell>
        </row>
        <row r="134">
          <cell r="J134">
            <v>-56.616</v>
          </cell>
          <cell r="K134">
            <v>-36.231000000000002</v>
          </cell>
        </row>
        <row r="135">
          <cell r="J135">
            <v>-81.043999999999997</v>
          </cell>
          <cell r="K135">
            <v>-42.651000000000003</v>
          </cell>
        </row>
        <row r="136">
          <cell r="J136">
            <v>-199.69800000000001</v>
          </cell>
          <cell r="K136">
            <v>-95.896000000000001</v>
          </cell>
        </row>
        <row r="137">
          <cell r="J137">
            <v>-2.1410000000000053</v>
          </cell>
          <cell r="K137">
            <v>0.23200000000000642</v>
          </cell>
        </row>
        <row r="138">
          <cell r="J138">
            <v>922.08600000000001</v>
          </cell>
          <cell r="K138">
            <v>904.58600000000001</v>
          </cell>
        </row>
        <row r="139">
          <cell r="J139">
            <v>644.60900000000004</v>
          </cell>
          <cell r="K139">
            <v>2472.2469999999998</v>
          </cell>
        </row>
        <row r="140">
          <cell r="J140">
            <v>564.678</v>
          </cell>
          <cell r="K140">
            <v>930.96500000000003</v>
          </cell>
        </row>
        <row r="141">
          <cell r="J141">
            <v>2131.373</v>
          </cell>
          <cell r="K141">
            <v>4307.7979999999998</v>
          </cell>
        </row>
        <row r="142">
          <cell r="J142">
            <v>-1217.424</v>
          </cell>
          <cell r="K142">
            <v>-104.66500000000002</v>
          </cell>
        </row>
        <row r="143">
          <cell r="J143">
            <v>2962.9479999999999</v>
          </cell>
          <cell r="K143">
            <v>3974.0720000000001</v>
          </cell>
        </row>
        <row r="144">
          <cell r="J144">
            <v>385.84800000000001</v>
          </cell>
          <cell r="K144">
            <v>438.39099999999996</v>
          </cell>
        </row>
        <row r="145">
          <cell r="J145">
            <v>2131.3720000000003</v>
          </cell>
          <cell r="K145">
            <v>4307.7979999999998</v>
          </cell>
        </row>
        <row r="146">
          <cell r="J146">
            <v>1.0000000002037268E-3</v>
          </cell>
          <cell r="K146">
            <v>0</v>
          </cell>
        </row>
        <row r="147">
          <cell r="J147">
            <v>0</v>
          </cell>
          <cell r="K147">
            <v>0</v>
          </cell>
        </row>
        <row r="148">
          <cell r="J148">
            <v>2658.181</v>
          </cell>
          <cell r="K148">
            <v>3669.5230000000001</v>
          </cell>
        </row>
        <row r="149">
          <cell r="J149">
            <v>193</v>
          </cell>
          <cell r="K149">
            <v>193</v>
          </cell>
        </row>
        <row r="151">
          <cell r="J151"/>
          <cell r="K151"/>
        </row>
        <row r="152">
          <cell r="J152">
            <v>-447.03900000000067</v>
          </cell>
          <cell r="K152">
            <v>-208.76900000000023</v>
          </cell>
        </row>
        <row r="153">
          <cell r="J153">
            <v>444.96999999999844</v>
          </cell>
          <cell r="K153">
            <v>208.75899999999956</v>
          </cell>
        </row>
        <row r="154">
          <cell r="J154">
            <v>1.4155343563970746E-15</v>
          </cell>
          <cell r="K154">
            <v>-9.1593399531575415E-16</v>
          </cell>
        </row>
        <row r="155">
          <cell r="J155">
            <v>0</v>
          </cell>
          <cell r="K155">
            <v>0</v>
          </cell>
        </row>
        <row r="156">
          <cell r="J156">
            <v>0.11700000000013233</v>
          </cell>
          <cell r="K156">
            <v>0</v>
          </cell>
        </row>
        <row r="157">
          <cell r="J157">
            <v>-1.9519999999999982</v>
          </cell>
          <cell r="K157">
            <v>-9.9999999999909051E-3</v>
          </cell>
        </row>
        <row r="158">
          <cell r="J158">
            <v>-89.591999999999985</v>
          </cell>
          <cell r="K158">
            <v>-43.179000000000002</v>
          </cell>
        </row>
        <row r="159">
          <cell r="J159">
            <v>89.591999999999985</v>
          </cell>
          <cell r="K159">
            <v>43.179000000000002</v>
          </cell>
        </row>
        <row r="160">
          <cell r="J160">
            <v>-2.15199999999993</v>
          </cell>
          <cell r="K160">
            <v>-1.0000000000019327E-2</v>
          </cell>
        </row>
        <row r="161">
          <cell r="J161">
            <v>234.55200000000067</v>
          </cell>
          <cell r="K161">
            <v>107.81200000000024</v>
          </cell>
        </row>
        <row r="162">
          <cell r="J162">
            <v>1.1999999999929845E-2</v>
          </cell>
          <cell r="K162">
            <v>0.24200000000001934</v>
          </cell>
        </row>
        <row r="163">
          <cell r="J163">
            <v>-67.411000000000001</v>
          </cell>
          <cell r="K163">
            <v>-68.16</v>
          </cell>
        </row>
        <row r="164">
          <cell r="J164">
            <v>-161.26100000000042</v>
          </cell>
          <cell r="K164">
            <v>-1273.4470000000001</v>
          </cell>
        </row>
        <row r="165">
          <cell r="J165">
            <v>-4127.732</v>
          </cell>
          <cell r="K165">
            <v>-4491.25</v>
          </cell>
        </row>
        <row r="166">
          <cell r="J166">
            <v>-4356.4040000000005</v>
          </cell>
          <cell r="K166">
            <v>-5832.857</v>
          </cell>
        </row>
        <row r="167">
          <cell r="J167">
            <v>-114.285</v>
          </cell>
          <cell r="K167">
            <v>-9.0530000000000008</v>
          </cell>
        </row>
        <row r="168">
          <cell r="J168">
            <v>-4191.5559999999996</v>
          </cell>
          <cell r="K168">
            <v>-4555.1490000000003</v>
          </cell>
        </row>
        <row r="169">
          <cell r="J169">
            <v>-50.563000000000002</v>
          </cell>
          <cell r="K169">
            <v>-1268.655</v>
          </cell>
        </row>
        <row r="170">
          <cell r="J170">
            <v>-4356.4040000000005</v>
          </cell>
          <cell r="K170">
            <v>-5832.857</v>
          </cell>
        </row>
        <row r="171">
          <cell r="J171">
            <v>0</v>
          </cell>
          <cell r="K171">
            <v>0</v>
          </cell>
        </row>
        <row r="172">
          <cell r="J172"/>
          <cell r="K172"/>
        </row>
        <row r="174">
          <cell r="J174"/>
          <cell r="K174"/>
        </row>
        <row r="175">
          <cell r="J175">
            <v>20257.856</v>
          </cell>
          <cell r="K175">
            <v>9477.7639999999992</v>
          </cell>
        </row>
        <row r="176">
          <cell r="J176">
            <v>-19297.032000000003</v>
          </cell>
          <cell r="K176">
            <v>-9234.6679999999997</v>
          </cell>
        </row>
        <row r="177">
          <cell r="J177">
            <v>22.411000000000001</v>
          </cell>
          <cell r="K177">
            <v>15.565</v>
          </cell>
        </row>
        <row r="178">
          <cell r="J178">
            <v>0</v>
          </cell>
          <cell r="K178">
            <v>0</v>
          </cell>
        </row>
        <row r="179">
          <cell r="J179">
            <v>-516.61699999999996</v>
          </cell>
          <cell r="K179">
            <v>-258.262</v>
          </cell>
        </row>
        <row r="180">
          <cell r="J180">
            <v>466.61799999999999</v>
          </cell>
          <cell r="K180">
            <v>0.39900000000000091</v>
          </cell>
        </row>
        <row r="181">
          <cell r="J181">
            <v>86.141000000000005</v>
          </cell>
          <cell r="K181">
            <v>47.402000000000001</v>
          </cell>
        </row>
        <row r="182">
          <cell r="J182">
            <v>-43.43</v>
          </cell>
          <cell r="K182">
            <v>-22.317</v>
          </cell>
        </row>
        <row r="183">
          <cell r="J183">
            <v>509.32900000000001</v>
          </cell>
          <cell r="K183">
            <v>25.484000000000002</v>
          </cell>
        </row>
        <row r="184">
          <cell r="J184">
            <v>-112.05200000000001</v>
          </cell>
          <cell r="K184">
            <v>-5.6059999999999999</v>
          </cell>
        </row>
        <row r="185">
          <cell r="J185">
            <v>397.27699999999999</v>
          </cell>
          <cell r="K185">
            <v>19.878</v>
          </cell>
        </row>
        <row r="186">
          <cell r="J186">
            <v>271.95200000000114</v>
          </cell>
          <cell r="K186">
            <v>129.51800000000003</v>
          </cell>
        </row>
        <row r="187">
          <cell r="J187">
            <v>2.9999999999859028E-3</v>
          </cell>
          <cell r="K187">
            <v>1.9999999999988916E-3</v>
          </cell>
        </row>
        <row r="188">
          <cell r="J188"/>
          <cell r="K188"/>
        </row>
        <row r="189">
          <cell r="J189">
            <v>7399.8509999999997</v>
          </cell>
          <cell r="K189">
            <v>7437.9579999999996</v>
          </cell>
        </row>
        <row r="190">
          <cell r="J190">
            <v>9545.6820000000007</v>
          </cell>
          <cell r="K190">
            <v>9161.8090000000011</v>
          </cell>
        </row>
        <row r="191">
          <cell r="J191">
            <v>591.18799999999999</v>
          </cell>
          <cell r="K191">
            <v>1402.3710000000001</v>
          </cell>
        </row>
        <row r="192">
          <cell r="J192">
            <v>17536.721000000001</v>
          </cell>
          <cell r="K192">
            <v>18002.137999999999</v>
          </cell>
        </row>
        <row r="193">
          <cell r="J193">
            <v>2379.596</v>
          </cell>
          <cell r="K193">
            <v>3113.9090000000001</v>
          </cell>
        </row>
        <row r="194">
          <cell r="J194">
            <v>2290.1889999999999</v>
          </cell>
          <cell r="K194">
            <v>2232.2240000000002</v>
          </cell>
        </row>
        <row r="195">
          <cell r="J195">
            <v>12866.934999999999</v>
          </cell>
          <cell r="K195">
            <v>12656.004999999999</v>
          </cell>
        </row>
        <row r="196">
          <cell r="J196">
            <v>17536.72</v>
          </cell>
          <cell r="K196">
            <v>18002.137999999999</v>
          </cell>
        </row>
        <row r="197">
          <cell r="J197">
            <v>9.9999999656574801E-4</v>
          </cell>
          <cell r="K197">
            <v>0</v>
          </cell>
        </row>
        <row r="198">
          <cell r="J198">
            <v>0</v>
          </cell>
          <cell r="K198">
            <v>414.62700000000001</v>
          </cell>
        </row>
        <row r="199">
          <cell r="J199">
            <v>82.751000000000005</v>
          </cell>
          <cell r="K199">
            <v>0</v>
          </cell>
        </row>
        <row r="200">
          <cell r="J200">
            <v>193</v>
          </cell>
          <cell r="K200">
            <v>193</v>
          </cell>
        </row>
        <row r="201">
          <cell r="J201">
            <v>30.826000000000001</v>
          </cell>
          <cell r="K201">
            <v>11.345000000000001</v>
          </cell>
        </row>
        <row r="202">
          <cell r="J202">
            <v>366.45099999999996</v>
          </cell>
          <cell r="K202">
            <v>8.5329999999999995</v>
          </cell>
        </row>
        <row r="203">
          <cell r="J203">
            <v>0</v>
          </cell>
          <cell r="K203">
            <v>0</v>
          </cell>
        </row>
        <row r="204">
          <cell r="J204">
            <v>983.2349999999999</v>
          </cell>
          <cell r="K204">
            <v>258.661</v>
          </cell>
        </row>
        <row r="206">
          <cell r="J206"/>
          <cell r="K206"/>
        </row>
        <row r="207">
          <cell r="J207">
            <v>134.956267</v>
          </cell>
          <cell r="K207">
            <v>134.956267</v>
          </cell>
        </row>
        <row r="208">
          <cell r="J208">
            <v>134.956267</v>
          </cell>
          <cell r="K208">
            <v>134.956267</v>
          </cell>
        </row>
        <row r="209">
          <cell r="J209">
            <v>2.7153314784559059</v>
          </cell>
          <cell r="K209">
            <v>6.3227889965272968E-2</v>
          </cell>
        </row>
        <row r="210">
          <cell r="J210">
            <v>0.1356921932949833</v>
          </cell>
          <cell r="K210">
            <v>0.17297439892972713</v>
          </cell>
        </row>
        <row r="211">
          <cell r="J211">
            <v>0.50722607152558508</v>
          </cell>
          <cell r="K211">
            <v>0.45953369450553377</v>
          </cell>
        </row>
        <row r="212">
          <cell r="J212">
            <v>591.18799999999999</v>
          </cell>
          <cell r="K212">
            <v>1402.3710000000001</v>
          </cell>
        </row>
        <row r="213">
          <cell r="J213">
            <v>2.0640000000000001</v>
          </cell>
          <cell r="K213">
            <v>4.5759999999999996</v>
          </cell>
        </row>
        <row r="214">
          <cell r="J214">
            <v>566.44000000000005</v>
          </cell>
          <cell r="K214">
            <v>928.70500000000004</v>
          </cell>
        </row>
        <row r="215">
          <cell r="J215">
            <v>454.54199999999997</v>
          </cell>
          <cell r="K215">
            <v>303.85199999999998</v>
          </cell>
        </row>
        <row r="216">
          <cell r="J216">
            <v>289.32299999999998</v>
          </cell>
          <cell r="K216">
            <v>285.714</v>
          </cell>
        </row>
        <row r="217">
          <cell r="J217">
            <v>193</v>
          </cell>
          <cell r="K217">
            <v>193</v>
          </cell>
        </row>
        <row r="218">
          <cell r="J218">
            <v>82.751000000000005</v>
          </cell>
          <cell r="K218">
            <v>0</v>
          </cell>
        </row>
        <row r="219">
          <cell r="J219">
            <v>0</v>
          </cell>
          <cell r="K219">
            <v>0</v>
          </cell>
        </row>
        <row r="220">
          <cell r="J220">
            <v>25</v>
          </cell>
          <cell r="K220">
            <v>0</v>
          </cell>
        </row>
        <row r="221">
          <cell r="J221">
            <v>590.07399999999996</v>
          </cell>
          <cell r="K221">
            <v>478.714</v>
          </cell>
        </row>
        <row r="222">
          <cell r="J222">
            <v>1024.1600000000001</v>
          </cell>
          <cell r="K222">
            <v>2160.79</v>
          </cell>
        </row>
        <row r="223">
          <cell r="J223">
            <v>0</v>
          </cell>
          <cell r="K223">
            <v>0</v>
          </cell>
        </row>
        <row r="224">
          <cell r="J224">
            <v>-123.21626737695374</v>
          </cell>
          <cell r="K224">
            <v>-339.0160555323065</v>
          </cell>
        </row>
        <row r="225">
          <cell r="J225">
            <v>2969.67</v>
          </cell>
          <cell r="K225">
            <v>3592.623</v>
          </cell>
        </row>
        <row r="227">
          <cell r="J227"/>
          <cell r="K227"/>
        </row>
        <row r="228">
          <cell r="J228">
            <v>14213.4</v>
          </cell>
          <cell r="K228">
            <v>14234.112999999998</v>
          </cell>
        </row>
        <row r="229">
          <cell r="J229">
            <v>5804</v>
          </cell>
          <cell r="K229">
            <v>4345.3599999999997</v>
          </cell>
        </row>
        <row r="230">
          <cell r="J230">
            <v>4365.3999999999996</v>
          </cell>
          <cell r="K230">
            <v>4248.6610865208295</v>
          </cell>
        </row>
        <row r="231">
          <cell r="J231">
            <v>10169.4</v>
          </cell>
          <cell r="K231">
            <v>8594.0210865208282</v>
          </cell>
        </row>
        <row r="232">
          <cell r="J232">
            <v>5873</v>
          </cell>
          <cell r="K232">
            <v>6794.1814226330334</v>
          </cell>
        </row>
        <row r="233">
          <cell r="J233">
            <v>7463</v>
          </cell>
          <cell r="K233">
            <v>7776.4692845378113</v>
          </cell>
        </row>
        <row r="234">
          <cell r="J234">
            <v>3343</v>
          </cell>
          <cell r="K234">
            <v>3827.1945184000006</v>
          </cell>
        </row>
        <row r="235">
          <cell r="J235">
            <v>0.2000000000007276</v>
          </cell>
          <cell r="K235">
            <v>0</v>
          </cell>
        </row>
        <row r="236">
          <cell r="J236">
            <v>41062</v>
          </cell>
          <cell r="K236">
            <v>41225.979312091666</v>
          </cell>
        </row>
        <row r="238">
          <cell r="J238"/>
          <cell r="K238"/>
        </row>
        <row r="239">
          <cell r="J239">
            <v>9843</v>
          </cell>
          <cell r="K239">
            <v>10501</v>
          </cell>
        </row>
        <row r="240">
          <cell r="J240">
            <v>3813</v>
          </cell>
          <cell r="K240">
            <v>4346</v>
          </cell>
        </row>
        <row r="241">
          <cell r="J241">
            <v>3821</v>
          </cell>
          <cell r="K241">
            <v>4826</v>
          </cell>
        </row>
        <row r="242">
          <cell r="J242">
            <v>2627</v>
          </cell>
          <cell r="K242">
            <v>3263</v>
          </cell>
        </row>
        <row r="243">
          <cell r="J243">
            <v>2250</v>
          </cell>
          <cell r="K243">
            <v>2527</v>
          </cell>
        </row>
        <row r="244">
          <cell r="J244">
            <v>0</v>
          </cell>
          <cell r="K244">
            <v>0</v>
          </cell>
        </row>
        <row r="245">
          <cell r="J245">
            <v>22354</v>
          </cell>
          <cell r="K245">
            <v>25463</v>
          </cell>
        </row>
        <row r="247">
          <cell r="J247"/>
          <cell r="K247"/>
        </row>
        <row r="248">
          <cell r="J248">
            <v>3747.9003612000015</v>
          </cell>
          <cell r="K248">
            <v>3256.8551939282993</v>
          </cell>
        </row>
        <row r="249">
          <cell r="J249">
            <v>2158</v>
          </cell>
          <cell r="K249">
            <v>872</v>
          </cell>
        </row>
        <row r="250">
          <cell r="J250">
            <v>1078</v>
          </cell>
          <cell r="K250">
            <v>444</v>
          </cell>
        </row>
        <row r="251">
          <cell r="J251">
            <v>3236</v>
          </cell>
          <cell r="K251">
            <v>1316</v>
          </cell>
        </row>
        <row r="252">
          <cell r="J252">
            <v>1097</v>
          </cell>
          <cell r="K252">
            <v>2282</v>
          </cell>
        </row>
        <row r="253">
          <cell r="J253">
            <v>1109</v>
          </cell>
          <cell r="K253">
            <v>2048</v>
          </cell>
        </row>
        <row r="254">
          <cell r="J254">
            <v>520</v>
          </cell>
          <cell r="K254">
            <v>1333</v>
          </cell>
        </row>
        <row r="255">
          <cell r="J255">
            <v>8.77828214179317E-2</v>
          </cell>
          <cell r="K255">
            <v>0.19364224326409385</v>
          </cell>
        </row>
        <row r="256">
          <cell r="J256">
            <v>9709.9881440214194</v>
          </cell>
          <cell r="K256">
            <v>10236.048836171563</v>
          </cell>
        </row>
        <row r="257">
          <cell r="J257">
            <v>19946.036980192985</v>
          </cell>
          <cell r="K257">
            <v>10236.048836171563</v>
          </cell>
        </row>
        <row r="259">
          <cell r="J259"/>
          <cell r="K259"/>
        </row>
        <row r="260">
          <cell r="J260">
            <v>2925</v>
          </cell>
          <cell r="K260">
            <v>2950</v>
          </cell>
        </row>
        <row r="261">
          <cell r="J261">
            <v>2245</v>
          </cell>
          <cell r="K261">
            <v>2278</v>
          </cell>
        </row>
        <row r="262">
          <cell r="J262">
            <v>460</v>
          </cell>
          <cell r="K262">
            <v>436</v>
          </cell>
        </row>
        <row r="263">
          <cell r="J263">
            <v>1024</v>
          </cell>
          <cell r="K263">
            <v>1040</v>
          </cell>
        </row>
        <row r="264">
          <cell r="J264">
            <v>1138</v>
          </cell>
          <cell r="K264">
            <v>1118</v>
          </cell>
        </row>
        <row r="265">
          <cell r="J265">
            <v>150</v>
          </cell>
          <cell r="K265">
            <v>151</v>
          </cell>
        </row>
        <row r="266">
          <cell r="J266">
            <v>7942</v>
          </cell>
          <cell r="K266">
            <v>7973</v>
          </cell>
        </row>
        <row r="268">
          <cell r="J268"/>
          <cell r="K268"/>
        </row>
        <row r="269">
          <cell r="J269">
            <v>1.5406</v>
          </cell>
          <cell r="K269">
            <v>1.5309999999999999</v>
          </cell>
        </row>
        <row r="270">
          <cell r="J270">
            <v>1.5282</v>
          </cell>
          <cell r="K270">
            <v>1.5664</v>
          </cell>
        </row>
        <row r="271">
          <cell r="J271">
            <v>1.0092000000000001</v>
          </cell>
          <cell r="K271">
            <v>1.0124</v>
          </cell>
        </row>
        <row r="272">
          <cell r="J272">
            <v>1.0033000000000001</v>
          </cell>
          <cell r="K272">
            <v>1.0153000000000001</v>
          </cell>
        </row>
        <row r="274">
          <cell r="J274"/>
          <cell r="K274"/>
        </row>
        <row r="275">
          <cell r="J275">
            <v>3246.1297750465537</v>
          </cell>
          <cell r="K275">
            <v>1606.4529762811333</v>
          </cell>
        </row>
        <row r="276">
          <cell r="B276" t="str">
            <v>ASFALT, PUKK OG GRUS</v>
          </cell>
          <cell r="C276" t="str">
            <v>K39YY</v>
          </cell>
          <cell r="D276"/>
          <cell r="E276"/>
          <cell r="F276"/>
          <cell r="G276"/>
          <cell r="H276" t="e">
            <v>#DIV/0!</v>
          </cell>
          <cell r="I276" t="e">
            <v>#DIV/0!</v>
          </cell>
          <cell r="J276">
            <v>1331.7692249534462</v>
          </cell>
          <cell r="K276">
            <v>154.21702371886695</v>
          </cell>
          <cell r="L276"/>
          <cell r="M276">
            <v>3599.4679201693989</v>
          </cell>
          <cell r="N276">
            <v>2625.5110313458135</v>
          </cell>
          <cell r="O276">
            <v>1127.4119477608322</v>
          </cell>
          <cell r="P276">
            <v>117.36458756145582</v>
          </cell>
          <cell r="R276">
            <v>3250.5278152784967</v>
          </cell>
          <cell r="S276">
            <v>2411.8905459223979</v>
          </cell>
          <cell r="T276">
            <v>1068.7494304683598</v>
          </cell>
          <cell r="U276">
            <v>138.4153677464505</v>
          </cell>
          <cell r="W276">
            <v>3326.8131181929252</v>
          </cell>
          <cell r="X276">
            <v>2521.4264982244667</v>
          </cell>
          <cell r="Y276">
            <v>1133.64106786358</v>
          </cell>
          <cell r="Z276">
            <v>169.128523423969</v>
          </cell>
          <cell r="AA276"/>
          <cell r="AB276">
            <v>2913.807283928827</v>
          </cell>
          <cell r="AC276">
            <v>2210.8737436214033</v>
          </cell>
          <cell r="AD276">
            <v>1080.8420546020354</v>
          </cell>
          <cell r="AE276">
            <v>210.00642078642991</v>
          </cell>
        </row>
        <row r="277">
          <cell r="J277">
            <v>4577.8989999999994</v>
          </cell>
          <cell r="K277">
            <v>1760.6700000000003</v>
          </cell>
        </row>
        <row r="278">
          <cell r="J278">
            <v>0</v>
          </cell>
          <cell r="K278">
            <v>0.13100000000031287</v>
          </cell>
        </row>
        <row r="279">
          <cell r="J279"/>
          <cell r="K279"/>
        </row>
        <row r="280">
          <cell r="J280">
            <v>129.61665903794253</v>
          </cell>
          <cell r="K280">
            <v>43.124782274482619</v>
          </cell>
        </row>
        <row r="281">
          <cell r="B281" t="str">
            <v>ASFALT, PUKK OG GRUS</v>
          </cell>
          <cell r="C281" t="str">
            <v>K89XX</v>
          </cell>
          <cell r="D281"/>
          <cell r="E281"/>
          <cell r="F281">
            <v>6001</v>
          </cell>
          <cell r="G281"/>
          <cell r="H281" t="e">
            <v>#DIV/0!</v>
          </cell>
          <cell r="I281" t="e">
            <v>#DIV/0!</v>
          </cell>
          <cell r="J281">
            <v>-114.91965903794252</v>
          </cell>
          <cell r="K281">
            <v>-211.66178227448262</v>
          </cell>
          <cell r="L281">
            <v>96.742123236540095</v>
          </cell>
          <cell r="M281">
            <v>55.555384135340724</v>
          </cell>
          <cell r="N281">
            <v>21.685369365983068</v>
          </cell>
          <cell r="O281">
            <v>-198.8313876623825</v>
          </cell>
          <cell r="P281">
            <v>-244.53142118720984</v>
          </cell>
          <cell r="R281">
            <v>10.589006504695671</v>
          </cell>
          <cell r="S281">
            <v>6.2255619480861153</v>
          </cell>
          <cell r="T281">
            <v>-176.36581540001876</v>
          </cell>
          <cell r="U281">
            <v>-210.58227573660292</v>
          </cell>
          <cell r="W281">
            <v>177.2372706567958</v>
          </cell>
          <cell r="X281">
            <v>146.85122422548062</v>
          </cell>
          <cell r="Y281">
            <v>-82.040883586123442</v>
          </cell>
          <cell r="Z281">
            <v>-147.39400529875431</v>
          </cell>
          <cell r="AA281"/>
          <cell r="AB281">
            <v>82.82501816268659</v>
          </cell>
          <cell r="AC281">
            <v>48.669380738115677</v>
          </cell>
          <cell r="AD281">
            <v>-163.18510472618891</v>
          </cell>
          <cell r="AE281">
            <v>-242.76524907270837</v>
          </cell>
        </row>
        <row r="282">
          <cell r="J282">
            <v>14.697000000000003</v>
          </cell>
          <cell r="K282">
            <v>-168.53700000000001</v>
          </cell>
        </row>
        <row r="283">
          <cell r="J283">
            <v>3.00000000000189E-3</v>
          </cell>
          <cell r="K283">
            <v>-3.4000000000020236E-2</v>
          </cell>
        </row>
        <row r="285">
          <cell r="J285"/>
          <cell r="K285"/>
        </row>
        <row r="286">
          <cell r="J286"/>
          <cell r="K286">
            <v>0</v>
          </cell>
        </row>
        <row r="287">
          <cell r="J287">
            <v>-6.2779999999999996</v>
          </cell>
          <cell r="K287">
            <v>23.198</v>
          </cell>
        </row>
        <row r="288">
          <cell r="J288">
            <v>6.3054681533600014</v>
          </cell>
          <cell r="K288">
            <v>7.2836405008287999</v>
          </cell>
        </row>
        <row r="289">
          <cell r="J289">
            <v>-0.28299999999999997</v>
          </cell>
          <cell r="K289">
            <v>0.05</v>
          </cell>
        </row>
        <row r="290">
          <cell r="J290">
            <v>2.9470000000000001</v>
          </cell>
          <cell r="K290"/>
        </row>
        <row r="291">
          <cell r="J291"/>
          <cell r="K291"/>
        </row>
        <row r="292">
          <cell r="J292"/>
          <cell r="K292"/>
        </row>
        <row r="293">
          <cell r="J293"/>
          <cell r="K293"/>
        </row>
        <row r="294">
          <cell r="J294"/>
          <cell r="K294"/>
        </row>
        <row r="295">
          <cell r="J295"/>
          <cell r="K295"/>
        </row>
        <row r="296">
          <cell r="J296"/>
          <cell r="K296"/>
        </row>
        <row r="299">
          <cell r="J299"/>
          <cell r="K299"/>
        </row>
        <row r="300">
          <cell r="J300">
            <v>6752.6008000000002</v>
          </cell>
          <cell r="K300">
            <v>4632.1587</v>
          </cell>
        </row>
        <row r="301">
          <cell r="J301">
            <v>-2007.6000000000001</v>
          </cell>
          <cell r="K301">
            <v>-878.54999999999973</v>
          </cell>
        </row>
        <row r="302">
          <cell r="J302"/>
          <cell r="K302"/>
        </row>
        <row r="303">
          <cell r="J303"/>
          <cell r="K303"/>
        </row>
        <row r="304">
          <cell r="J304">
            <v>1560.4673533600012</v>
          </cell>
          <cell r="K304">
            <v>3530.0318008288</v>
          </cell>
        </row>
        <row r="305">
          <cell r="J305">
            <v>6305.4681533600015</v>
          </cell>
          <cell r="K305">
            <v>7283.6405008288002</v>
          </cell>
        </row>
      </sheetData>
      <sheetData sheetId="5"/>
      <sheetData sheetId="6"/>
      <sheetData sheetId="7"/>
      <sheetData sheetId="8"/>
    </sheetDataSet>
  </externalBook>
</externalLink>
</file>

<file path=xl/theme/theme1.xml><?xml version="1.0" encoding="utf-8"?>
<a:theme xmlns:a="http://schemas.openxmlformats.org/drawingml/2006/main" name="Office-tema">
  <a:themeElements>
    <a:clrScheme name="Veidekke">
      <a:dk1>
        <a:srgbClr val="000000"/>
      </a:dk1>
      <a:lt1>
        <a:srgbClr val="FFFFFF"/>
      </a:lt1>
      <a:dk2>
        <a:srgbClr val="DA062B"/>
      </a:dk2>
      <a:lt2>
        <a:srgbClr val="E3E3E3"/>
      </a:lt2>
      <a:accent1>
        <a:srgbClr val="DA062B"/>
      </a:accent1>
      <a:accent2>
        <a:srgbClr val="B2B2B2"/>
      </a:accent2>
      <a:accent3>
        <a:srgbClr val="00687F"/>
      </a:accent3>
      <a:accent4>
        <a:srgbClr val="A1BBA5"/>
      </a:accent4>
      <a:accent5>
        <a:srgbClr val="7DA0C4"/>
      </a:accent5>
      <a:accent6>
        <a:srgbClr val="E2859D"/>
      </a:accent6>
      <a:hlink>
        <a:srgbClr val="DA062B"/>
      </a:hlink>
      <a:folHlink>
        <a:srgbClr val="B2B2B2"/>
      </a:folHlink>
    </a:clrScheme>
    <a:fontScheme name="Veidekke">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282FE-A810-49D1-9D32-691B6ECF3FD5}">
  <sheetPr codeName="Ark1"/>
  <dimension ref="A4:AA134"/>
  <sheetViews>
    <sheetView showGridLines="0" tabSelected="1" view="pageBreakPreview" zoomScale="80" zoomScaleNormal="100" zoomScaleSheetLayoutView="80" workbookViewId="0">
      <pane xSplit="1" ySplit="5" topLeftCell="T66" activePane="bottomRight" state="frozen"/>
      <selection pane="topRight" activeCell="B1" sqref="B1"/>
      <selection pane="bottomLeft" activeCell="A6" sqref="A6"/>
      <selection pane="bottomRight" activeCell="AA76" sqref="AA76"/>
    </sheetView>
  </sheetViews>
  <sheetFormatPr baseColWidth="10" defaultColWidth="10.58203125" defaultRowHeight="14" x14ac:dyDescent="0.3"/>
  <cols>
    <col min="1" max="1" width="55.08203125" style="1" customWidth="1"/>
    <col min="2" max="2" width="10.58203125" style="1"/>
    <col min="3" max="3" width="10" style="1" customWidth="1"/>
    <col min="4" max="4" width="10.58203125" style="1"/>
    <col min="5" max="5" width="11.5" style="1" bestFit="1" customWidth="1"/>
    <col min="6" max="16384" width="10.58203125" style="1"/>
  </cols>
  <sheetData>
    <row r="4" spans="1:27" x14ac:dyDescent="0.3">
      <c r="A4" s="74"/>
      <c r="B4" s="75" t="s">
        <v>0</v>
      </c>
      <c r="C4" s="75" t="s">
        <v>1</v>
      </c>
      <c r="D4" s="75" t="s">
        <v>2</v>
      </c>
      <c r="E4" s="75" t="s">
        <v>3</v>
      </c>
      <c r="F4" s="75" t="s">
        <v>4</v>
      </c>
      <c r="G4" s="75" t="s">
        <v>5</v>
      </c>
      <c r="H4" s="75" t="s">
        <v>6</v>
      </c>
      <c r="I4" s="75" t="s">
        <v>7</v>
      </c>
      <c r="J4" s="75" t="s">
        <v>8</v>
      </c>
      <c r="K4" s="75" t="s">
        <v>9</v>
      </c>
      <c r="L4" s="75" t="s">
        <v>10</v>
      </c>
      <c r="M4" s="75" t="s">
        <v>11</v>
      </c>
      <c r="N4" s="75" t="s">
        <v>12</v>
      </c>
      <c r="O4" s="75" t="s">
        <v>13</v>
      </c>
      <c r="P4" s="75" t="s">
        <v>14</v>
      </c>
      <c r="Q4" s="75" t="s">
        <v>15</v>
      </c>
      <c r="R4" s="75" t="s">
        <v>16</v>
      </c>
      <c r="S4" s="75" t="s">
        <v>17</v>
      </c>
      <c r="T4" s="75" t="s">
        <v>18</v>
      </c>
      <c r="U4" s="75" t="s">
        <v>19</v>
      </c>
      <c r="V4" s="75" t="s">
        <v>218</v>
      </c>
      <c r="W4" s="75" t="s">
        <v>222</v>
      </c>
      <c r="X4" s="75" t="s">
        <v>223</v>
      </c>
      <c r="Y4" s="75" t="s">
        <v>225</v>
      </c>
      <c r="Z4" s="75" t="s">
        <v>227</v>
      </c>
      <c r="AA4" s="75" t="s">
        <v>229</v>
      </c>
    </row>
    <row r="5" spans="1:27" ht="15.5" x14ac:dyDescent="0.35">
      <c r="A5" s="78"/>
      <c r="B5" s="76" t="s">
        <v>20</v>
      </c>
      <c r="C5" s="76" t="s">
        <v>21</v>
      </c>
      <c r="D5" s="76" t="s">
        <v>22</v>
      </c>
      <c r="E5" s="76" t="s">
        <v>23</v>
      </c>
      <c r="F5" s="76" t="s">
        <v>24</v>
      </c>
      <c r="G5" s="76" t="s">
        <v>25</v>
      </c>
      <c r="H5" s="76" t="s">
        <v>26</v>
      </c>
      <c r="I5" s="76" t="s">
        <v>27</v>
      </c>
      <c r="J5" s="76" t="s">
        <v>28</v>
      </c>
      <c r="K5" s="76" t="s">
        <v>29</v>
      </c>
      <c r="L5" s="76" t="s">
        <v>30</v>
      </c>
      <c r="M5" s="76" t="s">
        <v>31</v>
      </c>
      <c r="N5" s="76" t="s">
        <v>32</v>
      </c>
      <c r="O5" s="76" t="s">
        <v>33</v>
      </c>
      <c r="P5" s="76" t="s">
        <v>34</v>
      </c>
      <c r="Q5" s="76" t="s">
        <v>35</v>
      </c>
      <c r="R5" s="76" t="s">
        <v>36</v>
      </c>
      <c r="S5" s="76" t="s">
        <v>37</v>
      </c>
      <c r="T5" s="76" t="s">
        <v>38</v>
      </c>
      <c r="U5" s="76" t="s">
        <v>39</v>
      </c>
      <c r="V5" s="76" t="s">
        <v>219</v>
      </c>
      <c r="W5" s="76" t="s">
        <v>221</v>
      </c>
      <c r="X5" s="76" t="s">
        <v>224</v>
      </c>
      <c r="Y5" s="76" t="s">
        <v>226</v>
      </c>
      <c r="Z5" s="76" t="s">
        <v>228</v>
      </c>
      <c r="AA5" s="76" t="s">
        <v>230</v>
      </c>
    </row>
    <row r="6" spans="1:27" x14ac:dyDescent="0.3">
      <c r="A6" s="77" t="s">
        <v>40</v>
      </c>
      <c r="B6" s="87"/>
      <c r="C6" s="87"/>
      <c r="D6" s="87"/>
      <c r="E6" s="87"/>
      <c r="F6" s="87"/>
    </row>
    <row r="7" spans="1:27" x14ac:dyDescent="0.3">
      <c r="A7" s="77"/>
      <c r="B7" s="87"/>
      <c r="C7" s="87"/>
      <c r="D7" s="87"/>
      <c r="E7" s="87"/>
      <c r="F7" s="87"/>
    </row>
    <row r="8" spans="1:27" ht="15.5" x14ac:dyDescent="0.35">
      <c r="A8" s="78" t="s">
        <v>41</v>
      </c>
      <c r="B8" s="81"/>
      <c r="C8" s="81"/>
      <c r="D8" s="128"/>
      <c r="E8" s="128"/>
      <c r="F8" s="128"/>
      <c r="G8" s="128"/>
      <c r="H8" s="128"/>
      <c r="I8" s="128"/>
      <c r="J8" s="128"/>
      <c r="K8" s="128"/>
      <c r="L8" s="128"/>
      <c r="M8" s="128"/>
      <c r="N8" s="128"/>
      <c r="O8" s="128"/>
      <c r="P8" s="128"/>
      <c r="Q8" s="128"/>
      <c r="R8" s="128"/>
      <c r="S8" s="128"/>
      <c r="T8" s="128"/>
      <c r="U8" s="128"/>
      <c r="V8" s="128"/>
      <c r="W8" s="128"/>
      <c r="X8" s="128"/>
      <c r="Y8" s="128"/>
      <c r="Z8" s="128"/>
      <c r="AA8" s="128"/>
    </row>
    <row r="9" spans="1:27" x14ac:dyDescent="0.3">
      <c r="A9" s="79" t="s">
        <v>42</v>
      </c>
      <c r="B9" s="88">
        <v>4178.027</v>
      </c>
      <c r="C9" s="88">
        <v>3580.4229999999998</v>
      </c>
      <c r="D9" s="88">
        <v>3600.8100000000004</v>
      </c>
      <c r="E9" s="88">
        <v>3381</v>
      </c>
      <c r="F9" s="88">
        <v>4076</v>
      </c>
      <c r="G9" s="88">
        <v>3471</v>
      </c>
      <c r="H9" s="88">
        <v>3564</v>
      </c>
      <c r="I9" s="88">
        <v>3005</v>
      </c>
      <c r="J9" s="88">
        <v>3473.8769999999986</v>
      </c>
      <c r="K9" s="88">
        <v>3196</v>
      </c>
      <c r="L9" s="88">
        <v>3214</v>
      </c>
      <c r="M9" s="121">
        <v>3097</v>
      </c>
      <c r="N9" s="121">
        <v>3863</v>
      </c>
      <c r="O9" s="121">
        <v>3977</v>
      </c>
      <c r="P9" s="121">
        <v>4089</v>
      </c>
      <c r="Q9" s="121">
        <v>3695</v>
      </c>
      <c r="R9" s="121">
        <v>4463</v>
      </c>
      <c r="S9" s="121">
        <v>3772</v>
      </c>
      <c r="T9" s="121">
        <v>3692.0919999999996</v>
      </c>
      <c r="U9" s="121">
        <v>3230.1790000000001</v>
      </c>
      <c r="V9" s="121">
        <v>4215.4250000000011</v>
      </c>
      <c r="W9" s="121">
        <v>3626.3389999999999</v>
      </c>
      <c r="X9" s="121">
        <v>4023.5579999999991</v>
      </c>
      <c r="Y9" s="121">
        <v>3483.5529999999981</v>
      </c>
      <c r="Z9" s="121">
        <v>4171.7850000000035</v>
      </c>
      <c r="AA9" s="121">
        <v>3868.14</v>
      </c>
    </row>
    <row r="10" spans="1:27" x14ac:dyDescent="0.3">
      <c r="A10" s="77" t="s">
        <v>43</v>
      </c>
      <c r="B10" s="89">
        <v>-4110.6324999999997</v>
      </c>
      <c r="C10" s="89">
        <v>-3431.3639999999996</v>
      </c>
      <c r="D10" s="89">
        <v>-3432.1370000000006</v>
      </c>
      <c r="E10" s="89">
        <v>-3230</v>
      </c>
      <c r="F10" s="89">
        <v>-3882</v>
      </c>
      <c r="G10" s="89">
        <v>-3325</v>
      </c>
      <c r="H10" s="89">
        <v>-3383</v>
      </c>
      <c r="I10" s="89">
        <v>-2848</v>
      </c>
      <c r="J10" s="89">
        <v>-3288.2059999999965</v>
      </c>
      <c r="K10" s="89">
        <v>-3058</v>
      </c>
      <c r="L10" s="89">
        <v>-3049</v>
      </c>
      <c r="M10" s="93">
        <v>-2937</v>
      </c>
      <c r="N10" s="93">
        <v>-3687</v>
      </c>
      <c r="O10" s="93">
        <v>-3813</v>
      </c>
      <c r="P10" s="93">
        <v>-3904</v>
      </c>
      <c r="Q10" s="93">
        <v>-3512</v>
      </c>
      <c r="R10" s="93">
        <v>-4205</v>
      </c>
      <c r="S10" s="93">
        <v>-3614</v>
      </c>
      <c r="T10" s="93">
        <v>-3534.1389999999992</v>
      </c>
      <c r="U10" s="93">
        <v>-3084.0900000000011</v>
      </c>
      <c r="V10" s="93">
        <v>-4019.5380000000023</v>
      </c>
      <c r="W10" s="93">
        <v>-3482.491</v>
      </c>
      <c r="X10" s="93">
        <v>-3851.9199999999992</v>
      </c>
      <c r="Y10" s="93">
        <v>-3314.8679999999977</v>
      </c>
      <c r="Z10" s="93">
        <v>-3863.9060000000027</v>
      </c>
      <c r="AA10" s="93">
        <v>-3690.5120000000002</v>
      </c>
    </row>
    <row r="11" spans="1:27" x14ac:dyDescent="0.3">
      <c r="A11" s="77" t="s">
        <v>44</v>
      </c>
      <c r="B11" s="89">
        <v>0</v>
      </c>
      <c r="C11" s="89">
        <v>0</v>
      </c>
      <c r="D11" s="89">
        <v>0</v>
      </c>
      <c r="E11" s="89">
        <v>0</v>
      </c>
      <c r="F11" s="89">
        <v>0</v>
      </c>
      <c r="G11" s="89">
        <v>0</v>
      </c>
      <c r="H11" s="89">
        <v>0</v>
      </c>
      <c r="I11" s="89">
        <v>0</v>
      </c>
      <c r="J11" s="89">
        <v>0</v>
      </c>
      <c r="K11" s="89">
        <v>0</v>
      </c>
      <c r="L11" s="89">
        <v>0</v>
      </c>
      <c r="M11" s="93">
        <v>-1</v>
      </c>
      <c r="N11" s="93">
        <v>1</v>
      </c>
      <c r="O11" s="93">
        <v>0</v>
      </c>
      <c r="P11" s="93">
        <v>0</v>
      </c>
      <c r="Q11" s="93">
        <v>0</v>
      </c>
      <c r="R11" s="93">
        <v>0</v>
      </c>
      <c r="S11" s="93">
        <v>0</v>
      </c>
      <c r="T11" s="93">
        <v>0</v>
      </c>
      <c r="U11" s="93">
        <v>0</v>
      </c>
      <c r="V11" s="93">
        <v>-1.796</v>
      </c>
      <c r="W11" s="93">
        <v>0</v>
      </c>
      <c r="X11" s="93">
        <v>3.9E-2</v>
      </c>
      <c r="Y11" s="93">
        <v>0</v>
      </c>
      <c r="Z11" s="93">
        <v>-9.8059999999999992</v>
      </c>
      <c r="AA11" s="93">
        <v>2.4550000000000001</v>
      </c>
    </row>
    <row r="12" spans="1:27" x14ac:dyDescent="0.3">
      <c r="A12" s="77" t="s">
        <v>45</v>
      </c>
      <c r="B12" s="89">
        <v>-42.008000000000024</v>
      </c>
      <c r="C12" s="89">
        <v>-42.188000000000002</v>
      </c>
      <c r="D12" s="89">
        <v>-40.884999999999991</v>
      </c>
      <c r="E12" s="89">
        <v>-40</v>
      </c>
      <c r="F12" s="89">
        <v>-45</v>
      </c>
      <c r="G12" s="89">
        <v>-41</v>
      </c>
      <c r="H12" s="89">
        <v>-48</v>
      </c>
      <c r="I12" s="89">
        <v>-40</v>
      </c>
      <c r="J12" s="89">
        <v>-51.274000000000001</v>
      </c>
      <c r="K12" s="89">
        <v>-41</v>
      </c>
      <c r="L12" s="89">
        <v>-42</v>
      </c>
      <c r="M12" s="93">
        <v>-47</v>
      </c>
      <c r="N12" s="93">
        <v>-40</v>
      </c>
      <c r="O12" s="93">
        <v>-41</v>
      </c>
      <c r="P12" s="93">
        <v>-43</v>
      </c>
      <c r="Q12" s="93">
        <v>-42</v>
      </c>
      <c r="R12" s="93">
        <v>-45</v>
      </c>
      <c r="S12" s="93">
        <v>-43</v>
      </c>
      <c r="T12" s="93">
        <v>-43.32500000000001</v>
      </c>
      <c r="U12" s="93">
        <v>-41.900000000000006</v>
      </c>
      <c r="V12" s="93">
        <v>-44.962999999999994</v>
      </c>
      <c r="W12" s="93">
        <v>-41.466000000000001</v>
      </c>
      <c r="X12" s="93">
        <v>-41.461000000000006</v>
      </c>
      <c r="Y12" s="93">
        <v>-42.251999999999995</v>
      </c>
      <c r="Z12" s="93">
        <v>-44.073999999999984</v>
      </c>
      <c r="AA12" s="93">
        <v>-40.585999999999999</v>
      </c>
    </row>
    <row r="13" spans="1:27" x14ac:dyDescent="0.3">
      <c r="A13" s="80" t="s">
        <v>46</v>
      </c>
      <c r="B13" s="83">
        <v>25.386500000000311</v>
      </c>
      <c r="C13" s="83">
        <v>106.87100000000019</v>
      </c>
      <c r="D13" s="83">
        <v>127.78799999999978</v>
      </c>
      <c r="E13" s="83">
        <v>110</v>
      </c>
      <c r="F13" s="83">
        <v>149</v>
      </c>
      <c r="G13" s="83">
        <v>106</v>
      </c>
      <c r="H13" s="83">
        <v>133</v>
      </c>
      <c r="I13" s="83">
        <v>116</v>
      </c>
      <c r="J13" s="83">
        <v>134.39700000000209</v>
      </c>
      <c r="K13" s="83">
        <v>97</v>
      </c>
      <c r="L13" s="83">
        <v>122</v>
      </c>
      <c r="M13" s="86">
        <v>111</v>
      </c>
      <c r="N13" s="86">
        <v>137</v>
      </c>
      <c r="O13" s="86">
        <v>123</v>
      </c>
      <c r="P13" s="86">
        <v>141</v>
      </c>
      <c r="Q13" s="86">
        <v>141</v>
      </c>
      <c r="R13" s="86">
        <v>213</v>
      </c>
      <c r="S13" s="86">
        <v>114</v>
      </c>
      <c r="T13" s="86">
        <v>114.62800000000041</v>
      </c>
      <c r="U13" s="86">
        <v>104.18899999999903</v>
      </c>
      <c r="V13" s="86">
        <v>149.12799999999882</v>
      </c>
      <c r="W13" s="86">
        <v>102.38199999999995</v>
      </c>
      <c r="X13" s="86">
        <v>130.21599999999989</v>
      </c>
      <c r="Y13" s="86">
        <v>126.4330000000004</v>
      </c>
      <c r="Z13" s="86">
        <v>253.99900000000085</v>
      </c>
      <c r="AA13" s="86">
        <v>139.49699999999973</v>
      </c>
    </row>
    <row r="14" spans="1:27" x14ac:dyDescent="0.3">
      <c r="A14" s="77" t="s">
        <v>47</v>
      </c>
      <c r="B14" s="89">
        <v>9.0345000000000013</v>
      </c>
      <c r="C14" s="89">
        <v>11.759</v>
      </c>
      <c r="D14" s="89">
        <v>11.713999999999999</v>
      </c>
      <c r="E14" s="89">
        <v>8</v>
      </c>
      <c r="F14" s="89">
        <v>6</v>
      </c>
      <c r="G14" s="89">
        <v>7</v>
      </c>
      <c r="H14" s="89">
        <v>5</v>
      </c>
      <c r="I14" s="89">
        <v>1</v>
      </c>
      <c r="J14" s="89">
        <v>4.9809999999999963</v>
      </c>
      <c r="K14" s="89">
        <v>11</v>
      </c>
      <c r="L14" s="89">
        <v>5</v>
      </c>
      <c r="M14" s="93">
        <v>12</v>
      </c>
      <c r="N14" s="93">
        <v>35</v>
      </c>
      <c r="O14" s="93">
        <v>12</v>
      </c>
      <c r="P14" s="93">
        <v>23</v>
      </c>
      <c r="Q14" s="93">
        <v>24</v>
      </c>
      <c r="R14" s="93">
        <v>32</v>
      </c>
      <c r="S14" s="93">
        <v>36</v>
      </c>
      <c r="T14" s="93">
        <v>33.255000000000003</v>
      </c>
      <c r="U14" s="93">
        <v>24.923999999999999</v>
      </c>
      <c r="V14" s="93">
        <v>28.705000000000005</v>
      </c>
      <c r="W14" s="93">
        <v>31.138999999999999</v>
      </c>
      <c r="X14" s="93">
        <v>29.915000000000003</v>
      </c>
      <c r="Y14" s="93">
        <v>21.839999999999989</v>
      </c>
      <c r="Z14" s="93">
        <v>34.119999999999983</v>
      </c>
      <c r="AA14" s="93">
        <v>25.466000000000001</v>
      </c>
    </row>
    <row r="15" spans="1:27" x14ac:dyDescent="0.3">
      <c r="A15" s="80" t="s">
        <v>48</v>
      </c>
      <c r="B15" s="90">
        <v>34.421000000000312</v>
      </c>
      <c r="C15" s="90">
        <v>118.63000000000019</v>
      </c>
      <c r="D15" s="90">
        <v>139.50199999999978</v>
      </c>
      <c r="E15" s="90">
        <v>118</v>
      </c>
      <c r="F15" s="90">
        <v>155</v>
      </c>
      <c r="G15" s="90">
        <v>113</v>
      </c>
      <c r="H15" s="90">
        <v>138</v>
      </c>
      <c r="I15" s="90">
        <v>117</v>
      </c>
      <c r="J15" s="90">
        <v>139.37800000000209</v>
      </c>
      <c r="K15" s="90">
        <v>108</v>
      </c>
      <c r="L15" s="90">
        <v>128</v>
      </c>
      <c r="M15" s="122">
        <v>123</v>
      </c>
      <c r="N15" s="122">
        <v>172</v>
      </c>
      <c r="O15" s="122">
        <v>136</v>
      </c>
      <c r="P15" s="122">
        <v>164</v>
      </c>
      <c r="Q15" s="122">
        <v>165</v>
      </c>
      <c r="R15" s="122">
        <v>245</v>
      </c>
      <c r="S15" s="122">
        <v>150</v>
      </c>
      <c r="T15" s="122">
        <v>147.88300000000041</v>
      </c>
      <c r="U15" s="122">
        <v>129.11299999999903</v>
      </c>
      <c r="V15" s="122">
        <v>177.83299999999883</v>
      </c>
      <c r="W15" s="122">
        <v>133.52099999999996</v>
      </c>
      <c r="X15" s="122">
        <v>160.13099999999989</v>
      </c>
      <c r="Y15" s="122">
        <v>148.27300000000039</v>
      </c>
      <c r="Z15" s="122">
        <v>288.11900000000082</v>
      </c>
      <c r="AA15" s="122">
        <v>164.96300000000002</v>
      </c>
    </row>
    <row r="16" spans="1:27" ht="14.5" x14ac:dyDescent="0.35">
      <c r="A16" s="79"/>
      <c r="B16" s="88"/>
      <c r="C16" s="124"/>
      <c r="D16" s="129"/>
      <c r="E16" s="149"/>
      <c r="F16" s="149"/>
      <c r="G16" s="149"/>
      <c r="H16" s="149"/>
      <c r="I16" s="149"/>
      <c r="J16" s="149"/>
      <c r="K16" s="149"/>
      <c r="L16" s="149"/>
      <c r="M16" s="149"/>
      <c r="N16" s="149"/>
      <c r="O16" s="149"/>
      <c r="P16" s="149"/>
      <c r="Q16" s="149"/>
      <c r="R16" s="149"/>
      <c r="S16" s="149"/>
      <c r="T16" s="149"/>
      <c r="U16" s="149"/>
      <c r="V16" s="149"/>
      <c r="W16" s="149"/>
      <c r="X16" s="149"/>
      <c r="Y16" s="149"/>
      <c r="Z16" s="149"/>
      <c r="AA16" s="149"/>
    </row>
    <row r="17" spans="1:27" x14ac:dyDescent="0.3">
      <c r="A17" s="77" t="s">
        <v>49</v>
      </c>
      <c r="B17" s="89">
        <v>14762</v>
      </c>
      <c r="C17" s="89">
        <v>13999</v>
      </c>
      <c r="D17" s="89">
        <v>14762</v>
      </c>
      <c r="E17" s="89">
        <v>14048</v>
      </c>
      <c r="F17" s="89">
        <v>13358</v>
      </c>
      <c r="G17" s="89">
        <v>12871</v>
      </c>
      <c r="H17" s="89">
        <v>12643</v>
      </c>
      <c r="I17" s="89">
        <v>13318</v>
      </c>
      <c r="J17" s="89">
        <v>13537</v>
      </c>
      <c r="K17" s="89">
        <v>14389</v>
      </c>
      <c r="L17" s="89">
        <v>16765</v>
      </c>
      <c r="M17" s="93">
        <v>17218</v>
      </c>
      <c r="N17" s="93">
        <v>16584</v>
      </c>
      <c r="O17" s="93">
        <v>14947</v>
      </c>
      <c r="P17" s="93">
        <v>16277</v>
      </c>
      <c r="Q17" s="93">
        <v>14922</v>
      </c>
      <c r="R17" s="93">
        <v>14760</v>
      </c>
      <c r="S17" s="93">
        <v>14234</v>
      </c>
      <c r="T17" s="93">
        <v>14213.4</v>
      </c>
      <c r="U17" s="93">
        <v>14866.483065869999</v>
      </c>
      <c r="V17" s="93">
        <v>14289.634471769998</v>
      </c>
      <c r="W17" s="93">
        <v>14909.60413059</v>
      </c>
      <c r="X17" s="93">
        <v>19033.673083610003</v>
      </c>
      <c r="Y17" s="93">
        <v>18414.465480469997</v>
      </c>
      <c r="Z17" s="93">
        <v>17974.139326690001</v>
      </c>
      <c r="AA17" s="93">
        <v>19840.104683790029</v>
      </c>
    </row>
    <row r="18" spans="1:27" x14ac:dyDescent="0.3">
      <c r="A18" s="77" t="s">
        <v>50</v>
      </c>
      <c r="B18" s="89">
        <v>2228</v>
      </c>
      <c r="C18" s="89">
        <v>2839</v>
      </c>
      <c r="D18" s="89">
        <v>4361</v>
      </c>
      <c r="E18" s="89">
        <v>2667</v>
      </c>
      <c r="F18" s="89">
        <v>3379</v>
      </c>
      <c r="G18" s="89">
        <v>2934</v>
      </c>
      <c r="H18" s="89">
        <v>3345</v>
      </c>
      <c r="I18" s="89">
        <v>3702</v>
      </c>
      <c r="J18" s="89">
        <v>3701</v>
      </c>
      <c r="K18" s="89">
        <v>4071</v>
      </c>
      <c r="L18" s="89">
        <v>5627</v>
      </c>
      <c r="M18" s="93">
        <v>3564</v>
      </c>
      <c r="N18" s="93">
        <v>3216</v>
      </c>
      <c r="O18" s="93">
        <v>2391</v>
      </c>
      <c r="P18" s="93">
        <v>5447</v>
      </c>
      <c r="Q18" s="93">
        <v>2367</v>
      </c>
      <c r="R18" s="93">
        <v>4324</v>
      </c>
      <c r="S18" s="93">
        <v>3257</v>
      </c>
      <c r="T18" s="93">
        <v>3811</v>
      </c>
      <c r="U18" s="93">
        <v>3945.7374062999975</v>
      </c>
      <c r="V18" s="93">
        <v>3674.8545370299998</v>
      </c>
      <c r="W18" s="93">
        <v>4309.4420104200017</v>
      </c>
      <c r="X18" s="93">
        <v>8165.8306532800016</v>
      </c>
      <c r="Y18" s="93">
        <v>2875.2058874700006</v>
      </c>
      <c r="Z18" s="93">
        <v>3774.5196491599986</v>
      </c>
      <c r="AA18" s="93">
        <v>5741.7370930800271</v>
      </c>
    </row>
    <row r="19" spans="1:27" x14ac:dyDescent="0.3">
      <c r="A19" s="77"/>
      <c r="B19" s="91"/>
      <c r="C19" s="91"/>
      <c r="D19" s="91"/>
      <c r="E19" s="91"/>
      <c r="F19" s="91"/>
      <c r="G19" s="91"/>
      <c r="H19" s="91"/>
      <c r="I19" s="91"/>
      <c r="J19" s="91"/>
      <c r="K19" s="91"/>
      <c r="L19" s="91"/>
      <c r="M19" s="151"/>
      <c r="N19" s="151"/>
      <c r="O19" s="151"/>
      <c r="P19" s="151"/>
      <c r="Q19" s="151"/>
      <c r="R19" s="151"/>
      <c r="S19" s="151"/>
      <c r="T19" s="151"/>
      <c r="U19" s="151"/>
      <c r="V19" s="151"/>
      <c r="W19" s="151"/>
      <c r="X19" s="151"/>
      <c r="Y19" s="151"/>
      <c r="Z19" s="151"/>
      <c r="AA19" s="151"/>
    </row>
    <row r="20" spans="1:27" ht="15.5" x14ac:dyDescent="0.35">
      <c r="A20" s="78" t="s">
        <v>51</v>
      </c>
      <c r="B20" s="91"/>
      <c r="C20" s="91"/>
      <c r="D20" s="91"/>
      <c r="E20" s="91"/>
      <c r="F20" s="91"/>
      <c r="G20" s="91"/>
      <c r="H20" s="91"/>
      <c r="I20" s="91"/>
      <c r="J20" s="91"/>
      <c r="K20" s="91"/>
      <c r="L20" s="91"/>
      <c r="M20" s="151"/>
      <c r="N20" s="151"/>
      <c r="O20" s="151"/>
      <c r="P20" s="151"/>
      <c r="Q20" s="151"/>
      <c r="R20" s="151"/>
      <c r="S20" s="151"/>
      <c r="T20" s="151"/>
      <c r="U20" s="151"/>
      <c r="V20" s="151"/>
      <c r="W20" s="151"/>
      <c r="X20" s="151"/>
      <c r="Y20" s="151"/>
      <c r="Z20" s="151"/>
      <c r="AA20" s="151"/>
    </row>
    <row r="21" spans="1:27" x14ac:dyDescent="0.3">
      <c r="A21" s="79" t="s">
        <v>42</v>
      </c>
      <c r="B21" s="88">
        <v>2114.7020000000011</v>
      </c>
      <c r="C21" s="88">
        <v>1683.42</v>
      </c>
      <c r="D21" s="88">
        <v>2332.0199999999995</v>
      </c>
      <c r="E21" s="88">
        <v>2782</v>
      </c>
      <c r="F21" s="88">
        <v>2049</v>
      </c>
      <c r="G21" s="88">
        <v>1463</v>
      </c>
      <c r="H21" s="88">
        <v>2459</v>
      </c>
      <c r="I21" s="88">
        <v>2777</v>
      </c>
      <c r="J21" s="88">
        <v>2448.0109999999995</v>
      </c>
      <c r="K21" s="88">
        <v>1715</v>
      </c>
      <c r="L21" s="88">
        <v>2523</v>
      </c>
      <c r="M21" s="121">
        <v>2815</v>
      </c>
      <c r="N21" s="121">
        <v>2530</v>
      </c>
      <c r="O21" s="121">
        <v>1407</v>
      </c>
      <c r="P21" s="121">
        <v>2436</v>
      </c>
      <c r="Q21" s="121">
        <v>2798</v>
      </c>
      <c r="R21" s="121">
        <v>2683</v>
      </c>
      <c r="S21" s="121">
        <v>1761</v>
      </c>
      <c r="T21" s="121">
        <v>2817.3599999999997</v>
      </c>
      <c r="U21" s="121">
        <v>2753.7060000000001</v>
      </c>
      <c r="V21" s="121">
        <v>2632.1570000000011</v>
      </c>
      <c r="W21" s="121">
        <v>1756.6320000000001</v>
      </c>
      <c r="X21" s="121">
        <v>2806.9650000000006</v>
      </c>
      <c r="Y21" s="121">
        <v>3073.5839999999989</v>
      </c>
      <c r="Z21" s="121">
        <v>2801.5262257900004</v>
      </c>
      <c r="AA21" s="121">
        <v>1594.89561095</v>
      </c>
    </row>
    <row r="22" spans="1:27" x14ac:dyDescent="0.3">
      <c r="A22" s="77" t="s">
        <v>43</v>
      </c>
      <c r="B22" s="89">
        <v>-1972.3195780000005</v>
      </c>
      <c r="C22" s="89">
        <v>-1735.3100000000002</v>
      </c>
      <c r="D22" s="89">
        <v>-2121.8609999999999</v>
      </c>
      <c r="E22" s="89">
        <v>-2398</v>
      </c>
      <c r="F22" s="89">
        <v>-1848</v>
      </c>
      <c r="G22" s="89">
        <v>-1474</v>
      </c>
      <c r="H22" s="89">
        <v>-2201</v>
      </c>
      <c r="I22" s="89">
        <v>-2329</v>
      </c>
      <c r="J22" s="89">
        <v>-2186</v>
      </c>
      <c r="K22" s="89">
        <v>-1746</v>
      </c>
      <c r="L22" s="89">
        <v>-2252</v>
      </c>
      <c r="M22" s="93">
        <v>-2396</v>
      </c>
      <c r="N22" s="93">
        <v>-2201</v>
      </c>
      <c r="O22" s="93">
        <v>-1572</v>
      </c>
      <c r="P22" s="93">
        <v>-2177</v>
      </c>
      <c r="Q22" s="93">
        <v>-2348</v>
      </c>
      <c r="R22" s="93">
        <v>-2380</v>
      </c>
      <c r="S22" s="93">
        <v>-1775</v>
      </c>
      <c r="T22" s="93">
        <v>-2476.8169999999996</v>
      </c>
      <c r="U22" s="93">
        <v>-2279.8270000000002</v>
      </c>
      <c r="V22" s="93">
        <v>-2372.2020000000002</v>
      </c>
      <c r="W22" s="93">
        <v>-1804.1940000000002</v>
      </c>
      <c r="X22" s="93">
        <v>-2476.933</v>
      </c>
      <c r="Y22" s="93">
        <v>-2547.5469999999996</v>
      </c>
      <c r="Z22" s="93">
        <v>-2486.1172257899989</v>
      </c>
      <c r="AA22" s="93">
        <v>-1665.19361095</v>
      </c>
    </row>
    <row r="23" spans="1:27" x14ac:dyDescent="0.3">
      <c r="A23" s="77" t="s">
        <v>44</v>
      </c>
      <c r="B23" s="89">
        <v>6.1139999999999972</v>
      </c>
      <c r="C23" s="89">
        <v>-1.056</v>
      </c>
      <c r="D23" s="89">
        <v>-0.82899999999999996</v>
      </c>
      <c r="E23" s="89">
        <v>3</v>
      </c>
      <c r="F23" s="89">
        <v>4</v>
      </c>
      <c r="G23" s="89">
        <v>-1</v>
      </c>
      <c r="H23" s="89">
        <v>2</v>
      </c>
      <c r="I23" s="89">
        <v>-2</v>
      </c>
      <c r="J23" s="89">
        <v>3</v>
      </c>
      <c r="K23" s="89">
        <v>-1</v>
      </c>
      <c r="L23" s="89">
        <v>2</v>
      </c>
      <c r="M23" s="93">
        <v>3</v>
      </c>
      <c r="N23" s="93">
        <v>6</v>
      </c>
      <c r="O23" s="93">
        <v>0</v>
      </c>
      <c r="P23" s="93">
        <v>1</v>
      </c>
      <c r="Q23" s="93">
        <v>3</v>
      </c>
      <c r="R23" s="93">
        <v>5</v>
      </c>
      <c r="S23" s="93">
        <v>-2</v>
      </c>
      <c r="T23" s="93">
        <v>2.6819999999999999</v>
      </c>
      <c r="U23" s="93">
        <v>2.9539999999999997</v>
      </c>
      <c r="V23" s="93">
        <v>6.2149999999999999</v>
      </c>
      <c r="W23" s="93">
        <v>-1.825</v>
      </c>
      <c r="X23" s="93">
        <v>1.8979999999999999</v>
      </c>
      <c r="Y23" s="93">
        <v>2.4820000000000002</v>
      </c>
      <c r="Z23" s="93">
        <v>5.0389999999999997</v>
      </c>
      <c r="AA23" s="93">
        <v>-3.4580000000000002</v>
      </c>
    </row>
    <row r="24" spans="1:27" x14ac:dyDescent="0.3">
      <c r="A24" s="77" t="s">
        <v>45</v>
      </c>
      <c r="B24" s="89">
        <v>-119.19199999999996</v>
      </c>
      <c r="C24" s="89">
        <v>-115.28</v>
      </c>
      <c r="D24" s="89">
        <v>-115.23499999999999</v>
      </c>
      <c r="E24" s="89">
        <v>-114</v>
      </c>
      <c r="F24" s="89">
        <v>-113</v>
      </c>
      <c r="G24" s="89">
        <v>-112</v>
      </c>
      <c r="H24" s="89">
        <v>-113</v>
      </c>
      <c r="I24" s="89">
        <v>-111</v>
      </c>
      <c r="J24" s="89">
        <v>-122</v>
      </c>
      <c r="K24" s="89">
        <v>-109</v>
      </c>
      <c r="L24" s="89">
        <v>-109</v>
      </c>
      <c r="M24" s="93">
        <v>-108</v>
      </c>
      <c r="N24" s="93">
        <v>-123</v>
      </c>
      <c r="O24" s="93">
        <v>-128</v>
      </c>
      <c r="P24" s="93">
        <v>-128</v>
      </c>
      <c r="Q24" s="93">
        <v>-131</v>
      </c>
      <c r="R24" s="93">
        <v>-139</v>
      </c>
      <c r="S24" s="93">
        <v>-135</v>
      </c>
      <c r="T24" s="93">
        <v>-133.19000000000003</v>
      </c>
      <c r="U24" s="93">
        <v>-136.02099999999996</v>
      </c>
      <c r="V24" s="93">
        <v>-137.29399999999998</v>
      </c>
      <c r="W24" s="93">
        <v>-129.09299999999999</v>
      </c>
      <c r="X24" s="93">
        <v>-128.55600000000001</v>
      </c>
      <c r="Y24" s="93">
        <v>-127.904</v>
      </c>
      <c r="Z24" s="93">
        <v>-125.73000000000002</v>
      </c>
      <c r="AA24" s="93">
        <v>-124.176</v>
      </c>
    </row>
    <row r="25" spans="1:27" x14ac:dyDescent="0.3">
      <c r="A25" s="80" t="s">
        <v>46</v>
      </c>
      <c r="B25" s="83">
        <v>29.304422000000628</v>
      </c>
      <c r="C25" s="83">
        <v>-168.22600000000011</v>
      </c>
      <c r="D25" s="83">
        <v>94.094999999999658</v>
      </c>
      <c r="E25" s="83">
        <v>274</v>
      </c>
      <c r="F25" s="83">
        <v>93</v>
      </c>
      <c r="G25" s="83">
        <v>-124</v>
      </c>
      <c r="H25" s="83">
        <v>147</v>
      </c>
      <c r="I25" s="83">
        <v>336</v>
      </c>
      <c r="J25" s="83">
        <v>144</v>
      </c>
      <c r="K25" s="83">
        <v>-143</v>
      </c>
      <c r="L25" s="83">
        <v>164</v>
      </c>
      <c r="M25" s="86">
        <v>315</v>
      </c>
      <c r="N25" s="86">
        <v>213</v>
      </c>
      <c r="O25" s="86">
        <f>-294</f>
        <v>-294</v>
      </c>
      <c r="P25" s="86">
        <v>133</v>
      </c>
      <c r="Q25" s="86">
        <v>323</v>
      </c>
      <c r="R25" s="86">
        <v>170</v>
      </c>
      <c r="S25" s="86">
        <v>-152</v>
      </c>
      <c r="T25" s="86">
        <v>210.03500000000011</v>
      </c>
      <c r="U25" s="86">
        <v>340.81199999999995</v>
      </c>
      <c r="V25" s="86">
        <v>128.87600000000083</v>
      </c>
      <c r="W25" s="86">
        <v>-178.48000000000013</v>
      </c>
      <c r="X25" s="86">
        <v>203.37400000000062</v>
      </c>
      <c r="Y25" s="86">
        <v>400.61499999999933</v>
      </c>
      <c r="Z25" s="86">
        <v>194.71800000000144</v>
      </c>
      <c r="AA25" s="86">
        <v>-197.93200000000002</v>
      </c>
    </row>
    <row r="26" spans="1:27" x14ac:dyDescent="0.3">
      <c r="A26" s="77" t="s">
        <v>47</v>
      </c>
      <c r="B26" s="89">
        <v>-17.057499999999997</v>
      </c>
      <c r="C26" s="89">
        <v>-38.414000000000001</v>
      </c>
      <c r="D26" s="89">
        <v>10.850999999999999</v>
      </c>
      <c r="E26" s="89">
        <v>-11</v>
      </c>
      <c r="F26" s="89">
        <v>-10</v>
      </c>
      <c r="G26" s="89">
        <v>-8</v>
      </c>
      <c r="H26" s="89">
        <v>-11</v>
      </c>
      <c r="I26" s="89">
        <v>-11</v>
      </c>
      <c r="J26" s="89">
        <v>-10</v>
      </c>
      <c r="K26" s="89">
        <v>-7</v>
      </c>
      <c r="L26" s="89">
        <v>-9</v>
      </c>
      <c r="M26" s="93">
        <v>-13</v>
      </c>
      <c r="N26" s="93">
        <v>-24</v>
      </c>
      <c r="O26" s="93">
        <v>-9</v>
      </c>
      <c r="P26" s="93">
        <v>-24</v>
      </c>
      <c r="Q26" s="93">
        <v>-39</v>
      </c>
      <c r="R26" s="93">
        <v>-37</v>
      </c>
      <c r="S26" s="93">
        <v>-17</v>
      </c>
      <c r="T26" s="93">
        <v>-26.838000000000001</v>
      </c>
      <c r="U26" s="93">
        <v>-19.788000000000011</v>
      </c>
      <c r="V26" s="93">
        <v>-12.049999999999997</v>
      </c>
      <c r="W26" s="93">
        <v>-10.510999999999999</v>
      </c>
      <c r="X26" s="93">
        <v>-10.120000000000001</v>
      </c>
      <c r="Y26" s="93">
        <v>-20.041999999999991</v>
      </c>
      <c r="Z26" s="93">
        <v>-13.417000000000002</v>
      </c>
      <c r="AA26" s="93">
        <v>-8.6020000000000003</v>
      </c>
    </row>
    <row r="27" spans="1:27" x14ac:dyDescent="0.3">
      <c r="A27" s="80" t="s">
        <v>48</v>
      </c>
      <c r="B27" s="90">
        <v>12.24692200000063</v>
      </c>
      <c r="C27" s="90">
        <v>-206.6400000000001</v>
      </c>
      <c r="D27" s="90">
        <v>104.94599999999966</v>
      </c>
      <c r="E27" s="90">
        <v>263</v>
      </c>
      <c r="F27" s="90">
        <v>82</v>
      </c>
      <c r="G27" s="90">
        <v>-132</v>
      </c>
      <c r="H27" s="90">
        <v>136</v>
      </c>
      <c r="I27" s="90">
        <v>325</v>
      </c>
      <c r="J27" s="90">
        <v>133.84000000000083</v>
      </c>
      <c r="K27" s="90">
        <v>-149</v>
      </c>
      <c r="L27" s="90">
        <v>155</v>
      </c>
      <c r="M27" s="122">
        <v>301</v>
      </c>
      <c r="N27" s="122">
        <v>189</v>
      </c>
      <c r="O27" s="122">
        <f>-303</f>
        <v>-303</v>
      </c>
      <c r="P27" s="122">
        <v>109</v>
      </c>
      <c r="Q27" s="122">
        <v>283</v>
      </c>
      <c r="R27" s="122">
        <v>132</v>
      </c>
      <c r="S27" s="122">
        <v>-169</v>
      </c>
      <c r="T27" s="122">
        <v>183.19700000000012</v>
      </c>
      <c r="U27" s="122">
        <v>321.02399999999994</v>
      </c>
      <c r="V27" s="122">
        <v>116.82600000000083</v>
      </c>
      <c r="W27" s="122">
        <v>-188.99100000000013</v>
      </c>
      <c r="X27" s="122">
        <v>193.25400000000062</v>
      </c>
      <c r="Y27" s="122">
        <v>380.57299999999935</v>
      </c>
      <c r="Z27" s="122">
        <v>181.30100000000144</v>
      </c>
      <c r="AA27" s="122">
        <v>-206.53400000000002</v>
      </c>
    </row>
    <row r="28" spans="1:27" x14ac:dyDescent="0.3">
      <c r="A28" s="79"/>
      <c r="B28" s="82"/>
      <c r="C28" s="125"/>
      <c r="D28" s="125"/>
      <c r="E28" s="124"/>
      <c r="F28" s="124"/>
      <c r="G28" s="124"/>
      <c r="H28" s="124"/>
      <c r="I28" s="124"/>
      <c r="J28" s="124"/>
      <c r="K28" s="163"/>
      <c r="L28" s="163"/>
      <c r="M28" s="163"/>
      <c r="N28" s="163"/>
      <c r="O28" s="163"/>
      <c r="P28" s="163"/>
      <c r="Q28" s="163"/>
      <c r="R28" s="163"/>
      <c r="S28" s="163"/>
      <c r="T28" s="163"/>
      <c r="U28" s="163"/>
      <c r="V28" s="163"/>
      <c r="W28" s="163"/>
      <c r="X28" s="163"/>
      <c r="Y28" s="163"/>
      <c r="Z28" s="163"/>
      <c r="AA28" s="163"/>
    </row>
    <row r="29" spans="1:27" x14ac:dyDescent="0.3">
      <c r="A29" s="130" t="s">
        <v>52</v>
      </c>
      <c r="B29" s="82"/>
      <c r="C29" s="125"/>
      <c r="D29" s="125"/>
      <c r="E29" s="82"/>
      <c r="F29" s="82"/>
      <c r="G29" s="82"/>
      <c r="H29" s="82"/>
      <c r="I29" s="82"/>
      <c r="J29" s="82"/>
      <c r="K29" s="163"/>
      <c r="L29" s="163"/>
      <c r="M29" s="163"/>
      <c r="N29" s="163"/>
      <c r="O29" s="163"/>
      <c r="P29" s="163"/>
      <c r="Q29" s="163"/>
      <c r="R29" s="163"/>
      <c r="S29" s="163"/>
      <c r="T29" s="163"/>
      <c r="U29" s="163"/>
      <c r="V29" s="163"/>
      <c r="W29" s="163"/>
      <c r="X29" s="163"/>
      <c r="Y29" s="163"/>
      <c r="Z29" s="163"/>
      <c r="AA29" s="163"/>
    </row>
    <row r="30" spans="1:27" x14ac:dyDescent="0.3">
      <c r="A30" s="2" t="s">
        <v>42</v>
      </c>
      <c r="B30" s="94">
        <v>1347.726163771862</v>
      </c>
      <c r="C30" s="94">
        <v>1473.4125792135699</v>
      </c>
      <c r="D30" s="94">
        <v>1461.185366184395</v>
      </c>
      <c r="E30" s="94">
        <v>1652</v>
      </c>
      <c r="F30" s="94">
        <v>1346</v>
      </c>
      <c r="G30" s="94">
        <v>1294</v>
      </c>
      <c r="H30" s="82">
        <v>1494</v>
      </c>
      <c r="I30" s="82">
        <v>1390</v>
      </c>
      <c r="J30" s="82">
        <v>1643</v>
      </c>
      <c r="K30" s="82">
        <v>1576</v>
      </c>
      <c r="L30" s="82">
        <v>1592</v>
      </c>
      <c r="M30" s="85">
        <v>1472</v>
      </c>
      <c r="N30" s="85">
        <v>1692</v>
      </c>
      <c r="O30" s="85">
        <v>1289</v>
      </c>
      <c r="P30" s="85">
        <v>1426</v>
      </c>
      <c r="Q30" s="85">
        <v>1300</v>
      </c>
      <c r="R30" s="85">
        <v>1710</v>
      </c>
      <c r="S30" s="85">
        <v>1606</v>
      </c>
      <c r="T30" s="85">
        <v>1639.6767987654205</v>
      </c>
      <c r="U30" s="85">
        <v>1430.5321523088978</v>
      </c>
      <c r="V30" s="85">
        <v>1736.111435699484</v>
      </c>
      <c r="W30" s="85">
        <v>1656.9246415367822</v>
      </c>
      <c r="X30" s="85">
        <v>1622.3998418078584</v>
      </c>
      <c r="Y30" s="85">
        <v>1448.916307056089</v>
      </c>
      <c r="Z30" s="85">
        <v>1767.6883473641019</v>
      </c>
      <c r="AA30" s="85">
        <v>1443.5844833969793</v>
      </c>
    </row>
    <row r="31" spans="1:27" x14ac:dyDescent="0.3">
      <c r="A31" s="2" t="s">
        <v>48</v>
      </c>
      <c r="B31" s="94">
        <v>-1.7690698123751023</v>
      </c>
      <c r="C31" s="94">
        <v>36.127249072708395</v>
      </c>
      <c r="D31" s="94">
        <v>25.361855653480482</v>
      </c>
      <c r="E31" s="94">
        <v>51</v>
      </c>
      <c r="F31" s="94">
        <v>48</v>
      </c>
      <c r="G31" s="94">
        <v>14</v>
      </c>
      <c r="H31" s="82">
        <v>71</v>
      </c>
      <c r="I31" s="82">
        <v>96</v>
      </c>
      <c r="J31" s="82">
        <v>103</v>
      </c>
      <c r="K31" s="82">
        <v>61</v>
      </c>
      <c r="L31" s="82">
        <v>121</v>
      </c>
      <c r="M31" s="85">
        <v>119</v>
      </c>
      <c r="N31" s="85">
        <v>184</v>
      </c>
      <c r="O31" s="85">
        <v>-59</v>
      </c>
      <c r="P31" s="85">
        <v>64</v>
      </c>
      <c r="Q31" s="85">
        <v>63</v>
      </c>
      <c r="R31" s="85">
        <v>99</v>
      </c>
      <c r="S31" s="85">
        <v>43</v>
      </c>
      <c r="T31" s="85">
        <v>86.491876763459913</v>
      </c>
      <c r="U31" s="85">
        <v>88.907478150142396</v>
      </c>
      <c r="V31" s="85">
        <v>72.056744364915744</v>
      </c>
      <c r="W31" s="85">
        <v>51.82726634863603</v>
      </c>
      <c r="X31" s="85">
        <v>89.829373030683783</v>
      </c>
      <c r="Y31" s="85">
        <v>86.337682359328284</v>
      </c>
      <c r="Z31" s="85">
        <v>104.34642760014916</v>
      </c>
      <c r="AA31" s="85">
        <v>21.261540996307886</v>
      </c>
    </row>
    <row r="32" spans="1:27" x14ac:dyDescent="0.3">
      <c r="A32" s="79"/>
      <c r="B32" s="82"/>
      <c r="C32" s="125"/>
      <c r="D32" s="125"/>
      <c r="E32" s="82"/>
      <c r="F32" s="82"/>
      <c r="G32" s="82"/>
      <c r="H32" s="82"/>
      <c r="I32" s="82"/>
      <c r="J32" s="82"/>
      <c r="K32" s="125"/>
      <c r="L32" s="125"/>
      <c r="M32" s="125"/>
      <c r="N32" s="125"/>
      <c r="O32" s="125"/>
      <c r="P32" s="125"/>
      <c r="Q32" s="125"/>
      <c r="R32" s="125"/>
      <c r="S32" s="125"/>
      <c r="T32" s="125"/>
      <c r="U32" s="125"/>
      <c r="V32" s="125"/>
      <c r="W32" s="125"/>
      <c r="X32" s="125"/>
      <c r="Y32" s="125"/>
      <c r="Z32" s="125"/>
      <c r="AA32" s="125"/>
    </row>
    <row r="33" spans="1:27" x14ac:dyDescent="0.3">
      <c r="A33" s="130" t="s">
        <v>53</v>
      </c>
      <c r="B33" s="82"/>
      <c r="C33" s="125"/>
      <c r="D33" s="125"/>
      <c r="E33" s="82"/>
      <c r="F33" s="82"/>
      <c r="G33" s="82"/>
      <c r="H33" s="82"/>
      <c r="I33" s="82"/>
      <c r="J33" s="82"/>
      <c r="K33" s="82"/>
      <c r="L33" s="82"/>
      <c r="M33" s="85"/>
      <c r="N33" s="85"/>
      <c r="O33" s="85"/>
      <c r="P33" s="85"/>
      <c r="Q33" s="85"/>
      <c r="R33" s="85"/>
      <c r="S33" s="85"/>
      <c r="T33" s="85"/>
      <c r="U33" s="85"/>
      <c r="V33" s="85"/>
      <c r="W33" s="85"/>
      <c r="X33" s="85"/>
      <c r="Y33" s="85"/>
      <c r="Z33" s="85"/>
      <c r="AA33" s="85"/>
    </row>
    <row r="34" spans="1:27" x14ac:dyDescent="0.3">
      <c r="A34" s="2" t="s">
        <v>42</v>
      </c>
      <c r="B34" s="94">
        <v>766.83083622813729</v>
      </c>
      <c r="C34" s="94">
        <v>210.00642078642991</v>
      </c>
      <c r="D34" s="94">
        <v>870.83563381560555</v>
      </c>
      <c r="E34" s="94">
        <v>1130</v>
      </c>
      <c r="F34" s="94">
        <v>703</v>
      </c>
      <c r="G34" s="94">
        <v>169</v>
      </c>
      <c r="H34" s="82">
        <v>965</v>
      </c>
      <c r="I34" s="82">
        <v>1388</v>
      </c>
      <c r="J34" s="82">
        <v>805</v>
      </c>
      <c r="K34" s="82">
        <v>138</v>
      </c>
      <c r="L34" s="82">
        <v>930</v>
      </c>
      <c r="M34" s="85">
        <v>1343</v>
      </c>
      <c r="N34" s="85">
        <v>839</v>
      </c>
      <c r="O34" s="85">
        <v>117</v>
      </c>
      <c r="P34" s="85">
        <v>1010</v>
      </c>
      <c r="Q34" s="85">
        <v>1498</v>
      </c>
      <c r="R34" s="85">
        <v>974</v>
      </c>
      <c r="S34" s="85">
        <v>154</v>
      </c>
      <c r="T34" s="85">
        <v>1177.5522012345791</v>
      </c>
      <c r="U34" s="85">
        <v>1323.1738476911023</v>
      </c>
      <c r="V34" s="85">
        <v>896.04556430051525</v>
      </c>
      <c r="W34" s="85">
        <v>99.707358463217687</v>
      </c>
      <c r="X34" s="85">
        <v>1184.5651581921416</v>
      </c>
      <c r="Y34" s="85">
        <v>1624.6676929439109</v>
      </c>
      <c r="Z34" s="85">
        <v>1033.8378784258971</v>
      </c>
      <c r="AA34" s="85">
        <v>151.31112755302095</v>
      </c>
    </row>
    <row r="35" spans="1:27" x14ac:dyDescent="0.3">
      <c r="A35" s="2" t="s">
        <v>48</v>
      </c>
      <c r="B35" s="94">
        <v>14.015069812375089</v>
      </c>
      <c r="C35" s="94">
        <v>-242.76524907270837</v>
      </c>
      <c r="D35" s="94">
        <v>79.580144346519461</v>
      </c>
      <c r="E35" s="94">
        <v>212</v>
      </c>
      <c r="F35" s="94">
        <v>34</v>
      </c>
      <c r="G35" s="94">
        <v>-147</v>
      </c>
      <c r="H35" s="82">
        <v>65</v>
      </c>
      <c r="I35" s="82">
        <v>229</v>
      </c>
      <c r="J35" s="82">
        <v>30</v>
      </c>
      <c r="K35" s="82">
        <v>-211</v>
      </c>
      <c r="L35" s="82">
        <v>34</v>
      </c>
      <c r="M35" s="85">
        <v>183</v>
      </c>
      <c r="N35" s="85">
        <v>4</v>
      </c>
      <c r="O35" s="85">
        <v>-245</v>
      </c>
      <c r="P35" s="85">
        <v>46</v>
      </c>
      <c r="Q35" s="85">
        <v>221</v>
      </c>
      <c r="R35" s="85">
        <v>34</v>
      </c>
      <c r="S35" s="85">
        <v>-212</v>
      </c>
      <c r="T35" s="85">
        <v>96.742123236540095</v>
      </c>
      <c r="U35" s="85">
        <v>232.11852184985761</v>
      </c>
      <c r="V35" s="85">
        <v>44.742255635084263</v>
      </c>
      <c r="W35" s="85">
        <v>-240.78726634863602</v>
      </c>
      <c r="X35" s="85">
        <v>103.39362696931622</v>
      </c>
      <c r="Y35" s="85">
        <v>294.2313176406717</v>
      </c>
      <c r="Z35" s="85">
        <v>76.956572399850899</v>
      </c>
      <c r="AA35" s="85">
        <v>-227.80354099630787</v>
      </c>
    </row>
    <row r="36" spans="1:27" x14ac:dyDescent="0.3">
      <c r="A36" s="79"/>
      <c r="B36" s="82"/>
      <c r="C36" s="125"/>
      <c r="D36" s="125"/>
      <c r="E36" s="82"/>
      <c r="F36" s="82"/>
      <c r="G36" s="82"/>
      <c r="H36" s="82"/>
      <c r="I36" s="82"/>
      <c r="J36" s="82"/>
      <c r="K36" s="82"/>
      <c r="L36" s="82"/>
      <c r="M36" s="85"/>
      <c r="N36" s="85"/>
      <c r="O36" s="85"/>
      <c r="P36" s="85"/>
      <c r="Q36" s="85"/>
      <c r="R36" s="85"/>
      <c r="S36" s="85"/>
      <c r="T36" s="85"/>
      <c r="U36" s="85"/>
      <c r="V36" s="85"/>
      <c r="W36" s="85"/>
      <c r="X36" s="85"/>
      <c r="Y36" s="85"/>
      <c r="Z36" s="85"/>
      <c r="AA36" s="85"/>
    </row>
    <row r="37" spans="1:27" x14ac:dyDescent="0.3">
      <c r="A37" s="77" t="s">
        <v>54</v>
      </c>
      <c r="B37" s="82">
        <v>6036</v>
      </c>
      <c r="C37" s="82">
        <v>5448</v>
      </c>
      <c r="D37" s="82">
        <v>5090</v>
      </c>
      <c r="E37" s="82">
        <v>4462</v>
      </c>
      <c r="F37" s="82">
        <v>4097</v>
      </c>
      <c r="G37" s="82">
        <v>3850</v>
      </c>
      <c r="H37" s="82">
        <v>3397</v>
      </c>
      <c r="I37" s="82">
        <v>4373</v>
      </c>
      <c r="J37" s="82">
        <v>3592</v>
      </c>
      <c r="K37" s="82">
        <v>4489</v>
      </c>
      <c r="L37" s="82">
        <v>5559</v>
      </c>
      <c r="M37" s="85">
        <v>4807</v>
      </c>
      <c r="N37" s="85">
        <v>4388</v>
      </c>
      <c r="O37" s="85">
        <v>4954</v>
      </c>
      <c r="P37" s="85">
        <f>4979+669</f>
        <v>5648</v>
      </c>
      <c r="Q37" s="85">
        <f>4428+585</f>
        <v>5013</v>
      </c>
      <c r="R37" s="85">
        <v>4556</v>
      </c>
      <c r="S37" s="85">
        <v>4345.3600000000006</v>
      </c>
      <c r="T37" s="85">
        <v>5804</v>
      </c>
      <c r="U37" s="85">
        <v>5055.2</v>
      </c>
      <c r="V37" s="85">
        <v>6284</v>
      </c>
      <c r="W37" s="85">
        <v>5809.6</v>
      </c>
      <c r="X37" s="85">
        <v>5058.6000000000004</v>
      </c>
      <c r="Y37" s="85">
        <v>4422.1561029099994</v>
      </c>
      <c r="Z37" s="85">
        <v>4016.5884205500001</v>
      </c>
      <c r="AA37" s="85">
        <v>5028.5226191099882</v>
      </c>
    </row>
    <row r="38" spans="1:27" x14ac:dyDescent="0.3">
      <c r="A38" s="77" t="s">
        <v>55</v>
      </c>
      <c r="B38" s="82">
        <v>2418</v>
      </c>
      <c r="C38" s="82">
        <v>2213</v>
      </c>
      <c r="D38" s="82">
        <v>3601</v>
      </c>
      <c r="E38" s="82">
        <v>3351</v>
      </c>
      <c r="F38" s="82">
        <v>3109</v>
      </c>
      <c r="G38" s="82">
        <v>2819</v>
      </c>
      <c r="H38" s="82">
        <v>4416</v>
      </c>
      <c r="I38" s="82">
        <v>4181</v>
      </c>
      <c r="J38" s="82">
        <v>3885</v>
      </c>
      <c r="K38" s="82">
        <v>3881</v>
      </c>
      <c r="L38" s="82">
        <v>4443</v>
      </c>
      <c r="M38" s="85">
        <v>4140</v>
      </c>
      <c r="N38" s="85">
        <v>3854</v>
      </c>
      <c r="O38" s="85">
        <v>4863</v>
      </c>
      <c r="P38" s="85">
        <v>4860</v>
      </c>
      <c r="Q38" s="85">
        <v>4530</v>
      </c>
      <c r="R38" s="85">
        <v>4356</v>
      </c>
      <c r="S38" s="85">
        <v>4248.6610865208295</v>
      </c>
      <c r="T38" s="85">
        <v>4365.3999999999996</v>
      </c>
      <c r="U38" s="85">
        <v>4011.8961315458337</v>
      </c>
      <c r="V38" s="85">
        <v>3634.3</v>
      </c>
      <c r="W38" s="85">
        <v>4906.4444837400006</v>
      </c>
      <c r="X38" s="85">
        <v>5524.902226799999</v>
      </c>
      <c r="Y38" s="85">
        <v>5165.3121765199994</v>
      </c>
      <c r="Z38" s="85">
        <v>4777.3078157300006</v>
      </c>
      <c r="AA38" s="85">
        <v>4500.7215059899991</v>
      </c>
    </row>
    <row r="39" spans="1:27" x14ac:dyDescent="0.3">
      <c r="A39" s="77" t="s">
        <v>56</v>
      </c>
      <c r="B39" s="82">
        <v>4274</v>
      </c>
      <c r="C39" s="82">
        <v>577</v>
      </c>
      <c r="D39" s="82">
        <v>1030</v>
      </c>
      <c r="E39" s="82">
        <v>832</v>
      </c>
      <c r="F39" s="82">
        <v>942</v>
      </c>
      <c r="G39" s="82">
        <v>826</v>
      </c>
      <c r="H39" s="82">
        <v>773</v>
      </c>
      <c r="I39" s="82">
        <f>1826+337</f>
        <v>2163</v>
      </c>
      <c r="J39" s="82">
        <v>470</v>
      </c>
      <c r="K39" s="82">
        <v>2044</v>
      </c>
      <c r="L39" s="82">
        <v>2331</v>
      </c>
      <c r="M39" s="85">
        <v>434</v>
      </c>
      <c r="N39" s="85">
        <v>772</v>
      </c>
      <c r="O39" s="85">
        <v>1467</v>
      </c>
      <c r="P39" s="85">
        <f>1523+238</f>
        <v>1761</v>
      </c>
      <c r="Q39" s="85">
        <f>8+352</f>
        <v>360</v>
      </c>
      <c r="R39" s="85">
        <v>703</v>
      </c>
      <c r="S39" s="85">
        <v>872.30983499000035</v>
      </c>
      <c r="T39" s="85">
        <v>2715.9641953299997</v>
      </c>
      <c r="U39" s="85">
        <v>338.24281034999944</v>
      </c>
      <c r="V39" s="85">
        <v>2336.6159986599996</v>
      </c>
      <c r="W39" s="85">
        <v>639.37923389000014</v>
      </c>
      <c r="X39" s="85">
        <v>453.30515829999979</v>
      </c>
      <c r="Y39" s="85">
        <v>468.09127226999959</v>
      </c>
      <c r="Z39" s="85">
        <v>733.16075333000094</v>
      </c>
      <c r="AA39" s="85">
        <v>1939.8697423899885</v>
      </c>
    </row>
    <row r="40" spans="1:27" x14ac:dyDescent="0.3">
      <c r="A40" s="77" t="s">
        <v>57</v>
      </c>
      <c r="B40" s="82">
        <v>15</v>
      </c>
      <c r="C40" s="82">
        <v>24</v>
      </c>
      <c r="D40" s="82">
        <v>1618</v>
      </c>
      <c r="E40" s="82">
        <v>0</v>
      </c>
      <c r="F40" s="82">
        <v>49</v>
      </c>
      <c r="G40" s="82">
        <v>45</v>
      </c>
      <c r="H40" s="82">
        <v>1906</v>
      </c>
      <c r="I40" s="82">
        <v>22</v>
      </c>
      <c r="J40" s="82">
        <v>122</v>
      </c>
      <c r="K40" s="82">
        <v>451</v>
      </c>
      <c r="L40" s="82">
        <v>915</v>
      </c>
      <c r="M40" s="85">
        <v>20</v>
      </c>
      <c r="N40" s="85">
        <v>273</v>
      </c>
      <c r="O40" s="85">
        <v>1502</v>
      </c>
      <c r="P40" s="85">
        <v>352</v>
      </c>
      <c r="Q40" s="85">
        <v>-18</v>
      </c>
      <c r="R40" s="85">
        <v>427</v>
      </c>
      <c r="S40" s="85">
        <v>444.10344955166329</v>
      </c>
      <c r="T40" s="85">
        <v>520.35678403916972</v>
      </c>
      <c r="U40" s="85">
        <v>0.67473068583421991</v>
      </c>
      <c r="V40" s="85">
        <v>266.55243937416617</v>
      </c>
      <c r="W40" s="85">
        <v>1828.4259348100004</v>
      </c>
      <c r="X40" s="85">
        <v>1053.7455599899986</v>
      </c>
      <c r="Y40" s="85">
        <v>0</v>
      </c>
      <c r="Z40" s="85">
        <v>249.03907683000125</v>
      </c>
      <c r="AA40" s="85">
        <v>260.70844547999877</v>
      </c>
    </row>
    <row r="41" spans="1:27" x14ac:dyDescent="0.3">
      <c r="A41" s="77"/>
      <c r="B41" s="82"/>
      <c r="C41" s="82"/>
      <c r="D41" s="82"/>
      <c r="E41" s="82"/>
      <c r="F41" s="82"/>
      <c r="G41" s="82"/>
      <c r="H41" s="82"/>
      <c r="I41" s="82"/>
      <c r="J41" s="82"/>
      <c r="K41" s="82"/>
      <c r="L41" s="82"/>
      <c r="M41" s="85"/>
      <c r="N41" s="85"/>
      <c r="O41" s="85"/>
      <c r="P41" s="85"/>
      <c r="Q41" s="85"/>
      <c r="R41" s="85"/>
      <c r="S41" s="85"/>
      <c r="T41" s="85"/>
      <c r="U41" s="85"/>
      <c r="V41" s="85"/>
      <c r="W41" s="85"/>
      <c r="X41" s="85"/>
      <c r="Y41" s="85"/>
      <c r="Z41" s="85"/>
      <c r="AA41" s="85"/>
    </row>
    <row r="42" spans="1:27" ht="15.5" x14ac:dyDescent="0.35">
      <c r="A42" s="78" t="s">
        <v>58</v>
      </c>
      <c r="E42" s="82"/>
      <c r="F42" s="82"/>
      <c r="G42" s="82"/>
      <c r="H42" s="82"/>
      <c r="I42" s="82"/>
      <c r="J42" s="82"/>
      <c r="K42" s="82"/>
      <c r="L42" s="82"/>
      <c r="M42" s="85"/>
      <c r="N42" s="85"/>
      <c r="O42" s="85"/>
      <c r="P42" s="85"/>
      <c r="Q42" s="85"/>
      <c r="R42" s="85"/>
      <c r="S42" s="85"/>
      <c r="T42" s="85"/>
      <c r="U42" s="85"/>
      <c r="V42" s="85"/>
      <c r="W42" s="85"/>
      <c r="X42" s="85"/>
      <c r="Y42" s="85"/>
      <c r="Z42" s="85"/>
      <c r="AA42" s="85"/>
    </row>
    <row r="43" spans="1:27" x14ac:dyDescent="0.3">
      <c r="A43" s="79" t="s">
        <v>42</v>
      </c>
      <c r="B43" s="88">
        <v>1909.5892560000002</v>
      </c>
      <c r="C43" s="88">
        <v>1673.8551691203872</v>
      </c>
      <c r="D43" s="88">
        <v>2154.6829118567157</v>
      </c>
      <c r="E43" s="88">
        <v>1800.4795899348965</v>
      </c>
      <c r="F43" s="88">
        <v>2238.0145351520005</v>
      </c>
      <c r="G43" s="88">
        <v>1992.98449927</v>
      </c>
      <c r="H43" s="88">
        <v>2185.8882687299993</v>
      </c>
      <c r="I43" s="148">
        <v>1874</v>
      </c>
      <c r="J43" s="148">
        <v>2490.5300000000007</v>
      </c>
      <c r="K43" s="148">
        <v>2134.002</v>
      </c>
      <c r="L43" s="148">
        <v>2252</v>
      </c>
      <c r="M43" s="153">
        <v>1824</v>
      </c>
      <c r="N43" s="153">
        <v>2647</v>
      </c>
      <c r="O43" s="153">
        <v>2209</v>
      </c>
      <c r="P43" s="153">
        <v>2305</v>
      </c>
      <c r="Q43" s="153">
        <v>2032</v>
      </c>
      <c r="R43" s="153">
        <v>2533</v>
      </c>
      <c r="S43" s="153">
        <v>2081</v>
      </c>
      <c r="T43" s="153">
        <v>1942.5130000000004</v>
      </c>
      <c r="U43" s="153">
        <v>1620.8369999999995</v>
      </c>
      <c r="V43" s="153">
        <v>2105.0230000000001</v>
      </c>
      <c r="W43" s="153">
        <v>1623.05</v>
      </c>
      <c r="X43" s="153">
        <v>1917.8790000000001</v>
      </c>
      <c r="Y43" s="153">
        <v>1616.9031056999993</v>
      </c>
      <c r="Z43" s="153">
        <v>2214.8108943000007</v>
      </c>
      <c r="AA43" s="153">
        <v>1834.903</v>
      </c>
    </row>
    <row r="44" spans="1:27" x14ac:dyDescent="0.3">
      <c r="A44" s="77" t="s">
        <v>43</v>
      </c>
      <c r="B44" s="89">
        <v>-1889.6764287120004</v>
      </c>
      <c r="C44" s="89">
        <v>-1636.530235120387</v>
      </c>
      <c r="D44" s="89">
        <v>-2088.9016318567164</v>
      </c>
      <c r="E44" s="89">
        <v>-1726.5831479348949</v>
      </c>
      <c r="F44" s="89">
        <v>-2171.6077131520024</v>
      </c>
      <c r="G44" s="89">
        <v>-1923.7955992700001</v>
      </c>
      <c r="H44" s="89">
        <v>-2100.0224615299994</v>
      </c>
      <c r="I44" s="82">
        <v>-1843</v>
      </c>
      <c r="J44" s="82">
        <v>-2418</v>
      </c>
      <c r="K44" s="82">
        <v>-2085.087</v>
      </c>
      <c r="L44" s="82">
        <v>-2189</v>
      </c>
      <c r="M44" s="85">
        <v>-1757</v>
      </c>
      <c r="N44" s="85">
        <v>-2586</v>
      </c>
      <c r="O44" s="85">
        <v>-2183</v>
      </c>
      <c r="P44" s="85">
        <v>-2248</v>
      </c>
      <c r="Q44" s="85">
        <v>-1972</v>
      </c>
      <c r="R44" s="85">
        <v>-2477</v>
      </c>
      <c r="S44" s="85">
        <v>-2026</v>
      </c>
      <c r="T44" s="85">
        <v>-1876.0920000000003</v>
      </c>
      <c r="U44" s="85">
        <v>-1555.043999999999</v>
      </c>
      <c r="V44" s="85">
        <v>-2003.2270000000008</v>
      </c>
      <c r="W44" s="85">
        <v>-1577.8639999999998</v>
      </c>
      <c r="X44" s="85">
        <v>-1843.8410000000001</v>
      </c>
      <c r="Y44" s="85">
        <v>-1567.0611056999996</v>
      </c>
      <c r="Z44" s="85">
        <v>-2121.1348943000003</v>
      </c>
      <c r="AA44" s="85">
        <v>-1774.0230000000001</v>
      </c>
    </row>
    <row r="45" spans="1:27" x14ac:dyDescent="0.3">
      <c r="A45" s="145" t="s">
        <v>44</v>
      </c>
      <c r="B45" s="89">
        <v>1.1905559999999995</v>
      </c>
      <c r="C45" s="89">
        <v>0.78352000000000011</v>
      </c>
      <c r="D45" s="89">
        <v>1.9345699999999999</v>
      </c>
      <c r="E45" s="89">
        <v>-1.2979300000000003</v>
      </c>
      <c r="F45" s="89">
        <v>-1.2156399999999998</v>
      </c>
      <c r="G45" s="89">
        <v>0.40579999999999999</v>
      </c>
      <c r="H45" s="89">
        <v>-0.10436000000000001</v>
      </c>
      <c r="I45" s="82">
        <v>-2</v>
      </c>
      <c r="J45" s="82">
        <v>-4</v>
      </c>
      <c r="K45" s="82">
        <v>0.49099999999999999</v>
      </c>
      <c r="L45" s="82">
        <v>1</v>
      </c>
      <c r="M45" s="85">
        <v>-1</v>
      </c>
      <c r="N45" s="85">
        <v>0</v>
      </c>
      <c r="O45" s="85">
        <v>1</v>
      </c>
      <c r="P45" s="85">
        <v>0</v>
      </c>
      <c r="Q45" s="85">
        <v>1</v>
      </c>
      <c r="R45" s="85">
        <v>-4</v>
      </c>
      <c r="S45" s="85">
        <v>10</v>
      </c>
      <c r="T45" s="85">
        <v>-2.0850000000000009</v>
      </c>
      <c r="U45" s="85">
        <v>-7.9829999999999997</v>
      </c>
      <c r="V45" s="85">
        <v>41.994999999999997</v>
      </c>
      <c r="W45" s="85">
        <v>-0.38100000000000001</v>
      </c>
      <c r="X45" s="85">
        <v>-0.91599999999999993</v>
      </c>
      <c r="Y45" s="85">
        <v>-2.6370000000000005</v>
      </c>
      <c r="Z45" s="85">
        <v>-3.835</v>
      </c>
      <c r="AA45" s="85">
        <v>13.634</v>
      </c>
    </row>
    <row r="46" spans="1:27" x14ac:dyDescent="0.3">
      <c r="A46" s="77" t="s">
        <v>45</v>
      </c>
      <c r="B46" s="89">
        <v>-19.836599999999997</v>
      </c>
      <c r="C46" s="89">
        <v>-19.294180000000001</v>
      </c>
      <c r="D46" s="89">
        <v>-19.967119999999998</v>
      </c>
      <c r="E46" s="89">
        <v>-20.588299999999997</v>
      </c>
      <c r="F46" s="89">
        <v>-21.958399999999997</v>
      </c>
      <c r="G46" s="89">
        <v>-20.29</v>
      </c>
      <c r="H46" s="89">
        <v>-22.916399999999996</v>
      </c>
      <c r="I46" s="82">
        <v>-15</v>
      </c>
      <c r="J46" s="82">
        <v>-34</v>
      </c>
      <c r="K46" s="82">
        <v>-20.111000000000001</v>
      </c>
      <c r="L46" s="82">
        <v>-21</v>
      </c>
      <c r="M46" s="85">
        <v>-17</v>
      </c>
      <c r="N46" s="85">
        <v>-40</v>
      </c>
      <c r="O46" s="85">
        <v>-20</v>
      </c>
      <c r="P46" s="85">
        <v>-22</v>
      </c>
      <c r="Q46" s="85">
        <v>-21</v>
      </c>
      <c r="R46" s="85">
        <v>-31</v>
      </c>
      <c r="S46" s="85">
        <v>-20</v>
      </c>
      <c r="T46" s="85">
        <v>-19.823999999999998</v>
      </c>
      <c r="U46" s="85">
        <v>-20.324000000000005</v>
      </c>
      <c r="V46" s="85">
        <v>-64.335000000000008</v>
      </c>
      <c r="W46" s="85">
        <v>-22.385999999999999</v>
      </c>
      <c r="X46" s="85">
        <v>-23.034000000000002</v>
      </c>
      <c r="Y46" s="85">
        <v>-21.727000000000004</v>
      </c>
      <c r="Z46" s="85">
        <v>-23.87299999999999</v>
      </c>
      <c r="AA46" s="85">
        <v>-19.866</v>
      </c>
    </row>
    <row r="47" spans="1:27" x14ac:dyDescent="0.3">
      <c r="A47" s="80" t="s">
        <v>59</v>
      </c>
      <c r="B47" s="83">
        <v>1.2667832879997931</v>
      </c>
      <c r="C47" s="83">
        <v>18.814274000000214</v>
      </c>
      <c r="D47" s="83">
        <v>47.748729999999242</v>
      </c>
      <c r="E47" s="83">
        <v>52.01021200000158</v>
      </c>
      <c r="F47" s="83">
        <v>43.23278199999811</v>
      </c>
      <c r="G47" s="83">
        <v>49.304699999999876</v>
      </c>
      <c r="H47" s="83">
        <v>62.84504719999984</v>
      </c>
      <c r="I47" s="83">
        <v>14</v>
      </c>
      <c r="J47" s="83">
        <v>34</v>
      </c>
      <c r="K47" s="83">
        <v>29.294999999999963</v>
      </c>
      <c r="L47" s="83">
        <v>43</v>
      </c>
      <c r="M47" s="86">
        <v>50</v>
      </c>
      <c r="N47" s="86">
        <v>21</v>
      </c>
      <c r="O47" s="86">
        <v>7</v>
      </c>
      <c r="P47" s="86">
        <v>35</v>
      </c>
      <c r="Q47" s="86">
        <v>40</v>
      </c>
      <c r="R47" s="86">
        <v>21</v>
      </c>
      <c r="S47" s="86">
        <v>45</v>
      </c>
      <c r="T47" s="86">
        <v>44.512000000000043</v>
      </c>
      <c r="U47" s="86">
        <v>37.486000000000573</v>
      </c>
      <c r="V47" s="86">
        <v>77.999999999999375</v>
      </c>
      <c r="W47" s="86">
        <v>22.41900000000015</v>
      </c>
      <c r="X47" s="86">
        <v>50.088000000000008</v>
      </c>
      <c r="Y47" s="86">
        <v>25.477999999999639</v>
      </c>
      <c r="Z47" s="86">
        <v>65.968000000000401</v>
      </c>
      <c r="AA47" s="86">
        <v>54.647999999999882</v>
      </c>
    </row>
    <row r="48" spans="1:27" x14ac:dyDescent="0.3">
      <c r="A48" s="77" t="s">
        <v>47</v>
      </c>
      <c r="B48" s="89">
        <v>2.118990000000001</v>
      </c>
      <c r="C48" s="89">
        <v>3.9176000000000002</v>
      </c>
      <c r="D48" s="89">
        <v>2.1225999999999994</v>
      </c>
      <c r="E48" s="89">
        <v>1.0606</v>
      </c>
      <c r="F48" s="89">
        <v>6.1929999999999996</v>
      </c>
      <c r="G48" s="89">
        <v>0</v>
      </c>
      <c r="H48" s="89">
        <v>9.0431999999999988</v>
      </c>
      <c r="I48" s="89">
        <v>-3</v>
      </c>
      <c r="J48" s="89">
        <v>-1</v>
      </c>
      <c r="K48" s="89">
        <v>0.48099999999999987</v>
      </c>
      <c r="L48" s="89">
        <v>0</v>
      </c>
      <c r="M48" s="93">
        <v>0</v>
      </c>
      <c r="N48" s="93">
        <v>-3</v>
      </c>
      <c r="O48" s="93">
        <v>4</v>
      </c>
      <c r="P48" s="93">
        <v>1</v>
      </c>
      <c r="Q48" s="93">
        <v>1</v>
      </c>
      <c r="R48" s="93">
        <v>-3</v>
      </c>
      <c r="S48" s="93">
        <v>1</v>
      </c>
      <c r="T48" s="93">
        <v>-2.6310000000000011</v>
      </c>
      <c r="U48" s="93">
        <v>-1.8149999999999977</v>
      </c>
      <c r="V48" s="93">
        <v>-4.2219999999999995</v>
      </c>
      <c r="W48" s="93">
        <v>-6.6919999999999993</v>
      </c>
      <c r="X48" s="93">
        <v>-2.6270000000000007</v>
      </c>
      <c r="Y48" s="93">
        <v>-0.28700000000000259</v>
      </c>
      <c r="Z48" s="93">
        <v>0.39200000000000301</v>
      </c>
      <c r="AA48" s="93">
        <v>-1.6659999999999999</v>
      </c>
    </row>
    <row r="49" spans="1:27" x14ac:dyDescent="0.3">
      <c r="A49" s="80" t="s">
        <v>60</v>
      </c>
      <c r="B49" s="90">
        <v>3.3857732879997942</v>
      </c>
      <c r="C49" s="90">
        <v>22.731874000000214</v>
      </c>
      <c r="D49" s="90">
        <v>49.87132999999924</v>
      </c>
      <c r="E49" s="90">
        <v>53.070812000001581</v>
      </c>
      <c r="F49" s="90">
        <v>49.425781999998108</v>
      </c>
      <c r="G49" s="90">
        <v>49.304699999999876</v>
      </c>
      <c r="H49" s="90">
        <v>71.888247199999839</v>
      </c>
      <c r="I49" s="90">
        <v>11</v>
      </c>
      <c r="J49" s="90">
        <v>34</v>
      </c>
      <c r="K49" s="90">
        <v>29.775999999999961</v>
      </c>
      <c r="L49" s="90">
        <v>43</v>
      </c>
      <c r="M49" s="122">
        <v>49</v>
      </c>
      <c r="N49" s="122">
        <v>18</v>
      </c>
      <c r="O49" s="122">
        <v>10</v>
      </c>
      <c r="P49" s="122">
        <v>37</v>
      </c>
      <c r="Q49" s="122">
        <v>41</v>
      </c>
      <c r="R49" s="122">
        <v>18</v>
      </c>
      <c r="S49" s="122">
        <v>47</v>
      </c>
      <c r="T49" s="122">
        <v>41.881000000000043</v>
      </c>
      <c r="U49" s="122">
        <v>35.671000000000575</v>
      </c>
      <c r="V49" s="122">
        <v>73.777999999999381</v>
      </c>
      <c r="W49" s="122">
        <v>15.72700000000015</v>
      </c>
      <c r="X49" s="122">
        <v>47.461000000000006</v>
      </c>
      <c r="Y49" s="122">
        <v>25.190999999999637</v>
      </c>
      <c r="Z49" s="122">
        <v>66.360000000000412</v>
      </c>
      <c r="AA49" s="122">
        <v>52.981999999999886</v>
      </c>
    </row>
    <row r="50" spans="1:27" x14ac:dyDescent="0.3">
      <c r="A50" s="79"/>
      <c r="B50" s="113"/>
      <c r="C50" s="113"/>
      <c r="D50" s="113"/>
      <c r="E50" s="126"/>
      <c r="F50" s="126"/>
      <c r="G50" s="126"/>
      <c r="H50" s="126"/>
      <c r="I50" s="126"/>
      <c r="J50" s="126"/>
      <c r="K50" s="126"/>
      <c r="L50" s="126"/>
      <c r="M50" s="126"/>
      <c r="N50" s="126"/>
      <c r="O50" s="126"/>
      <c r="P50" s="126"/>
      <c r="Q50" s="126"/>
      <c r="R50" s="126"/>
      <c r="S50" s="126"/>
      <c r="T50" s="126"/>
      <c r="U50" s="126"/>
      <c r="V50" s="126"/>
      <c r="W50" s="126"/>
      <c r="X50" s="126"/>
      <c r="Y50" s="126"/>
      <c r="Z50" s="126"/>
      <c r="AA50" s="126"/>
    </row>
    <row r="51" spans="1:27" x14ac:dyDescent="0.3">
      <c r="A51" s="77" t="s">
        <v>49</v>
      </c>
      <c r="B51" s="89">
        <v>8386</v>
      </c>
      <c r="C51" s="89">
        <v>9261.9599999999991</v>
      </c>
      <c r="D51" s="89">
        <v>8933.5456800000011</v>
      </c>
      <c r="E51" s="89">
        <v>9152.9866299999994</v>
      </c>
      <c r="F51" s="89">
        <v>8885.0164050000003</v>
      </c>
      <c r="G51" s="89">
        <v>10302.112859999999</v>
      </c>
      <c r="H51" s="89">
        <v>11065.2958</v>
      </c>
      <c r="I51" s="82">
        <v>10498</v>
      </c>
      <c r="J51" s="82">
        <v>9483</v>
      </c>
      <c r="K51" s="82">
        <v>8128</v>
      </c>
      <c r="L51" s="82">
        <v>8107</v>
      </c>
      <c r="M51" s="85">
        <v>8311</v>
      </c>
      <c r="N51" s="85">
        <v>8158</v>
      </c>
      <c r="O51" s="85">
        <v>9085</v>
      </c>
      <c r="P51" s="85">
        <v>8724</v>
      </c>
      <c r="Q51" s="85">
        <v>7537</v>
      </c>
      <c r="R51" s="85">
        <v>6584</v>
      </c>
      <c r="S51" s="85">
        <v>6794</v>
      </c>
      <c r="T51" s="85">
        <v>5873</v>
      </c>
      <c r="U51" s="85">
        <v>6248.3928724798398</v>
      </c>
      <c r="V51" s="85">
        <v>5977.8524168546137</v>
      </c>
      <c r="W51" s="85">
        <v>6425.5624854122407</v>
      </c>
      <c r="X51" s="85">
        <v>7339.5412520769587</v>
      </c>
      <c r="Y51" s="85">
        <v>7236.1893106165753</v>
      </c>
      <c r="Z51" s="85">
        <v>7802.8815713356826</v>
      </c>
      <c r="AA51" s="85">
        <v>7224.4859399524985</v>
      </c>
    </row>
    <row r="52" spans="1:27" x14ac:dyDescent="0.3">
      <c r="A52" s="77" t="s">
        <v>50</v>
      </c>
      <c r="B52" s="89">
        <v>2243</v>
      </c>
      <c r="C52" s="89">
        <v>1674</v>
      </c>
      <c r="D52" s="89">
        <v>1842</v>
      </c>
      <c r="E52" s="89">
        <v>1915</v>
      </c>
      <c r="F52" s="89">
        <v>2040</v>
      </c>
      <c r="G52" s="89">
        <v>4012</v>
      </c>
      <c r="H52" s="89">
        <v>2712</v>
      </c>
      <c r="I52" s="82">
        <v>1458</v>
      </c>
      <c r="J52" s="82">
        <v>1775</v>
      </c>
      <c r="K52" s="82">
        <v>1117</v>
      </c>
      <c r="L52" s="82">
        <v>2134</v>
      </c>
      <c r="M52" s="85">
        <v>2075</v>
      </c>
      <c r="N52" s="85">
        <v>2339</v>
      </c>
      <c r="O52" s="85">
        <v>2623</v>
      </c>
      <c r="P52" s="85">
        <v>2005</v>
      </c>
      <c r="Q52" s="85">
        <v>975</v>
      </c>
      <c r="R52" s="85">
        <v>1244</v>
      </c>
      <c r="S52" s="85">
        <v>2281.788186811249</v>
      </c>
      <c r="T52" s="85">
        <v>1097</v>
      </c>
      <c r="U52" s="85">
        <v>1758.0835800651932</v>
      </c>
      <c r="V52" s="85">
        <v>1905.113887519592</v>
      </c>
      <c r="W52" s="85">
        <v>1955.6600450277604</v>
      </c>
      <c r="X52" s="85">
        <v>2777.0880690493532</v>
      </c>
      <c r="Y52" s="85">
        <v>1494.4326125575344</v>
      </c>
      <c r="Z52" s="85">
        <v>2620.1841504016493</v>
      </c>
      <c r="AA52" s="85">
        <v>1724.4956151561573</v>
      </c>
    </row>
    <row r="53" spans="1:27" x14ac:dyDescent="0.3">
      <c r="A53" s="77"/>
      <c r="B53" s="82"/>
      <c r="C53" s="82"/>
      <c r="D53" s="82"/>
      <c r="E53" s="82"/>
      <c r="F53" s="82"/>
      <c r="G53" s="82"/>
      <c r="H53" s="82"/>
      <c r="I53" s="82"/>
      <c r="J53" s="82"/>
      <c r="K53" s="82"/>
      <c r="L53" s="82"/>
      <c r="M53" s="85"/>
      <c r="N53" s="85"/>
      <c r="O53" s="85"/>
      <c r="P53" s="85"/>
      <c r="Q53" s="85"/>
      <c r="R53" s="85"/>
      <c r="S53" s="85"/>
      <c r="T53" s="85"/>
      <c r="U53" s="85"/>
      <c r="V53" s="85"/>
      <c r="W53" s="85"/>
      <c r="X53" s="85"/>
      <c r="Y53" s="85"/>
      <c r="Z53" s="85"/>
      <c r="AA53" s="85"/>
    </row>
    <row r="54" spans="1:27" ht="15.5" x14ac:dyDescent="0.35">
      <c r="A54" s="78" t="s">
        <v>61</v>
      </c>
      <c r="I54" s="82"/>
      <c r="J54" s="82"/>
      <c r="K54" s="82"/>
      <c r="L54" s="82"/>
      <c r="M54" s="85"/>
      <c r="N54" s="85"/>
      <c r="O54" s="85"/>
      <c r="P54" s="85"/>
      <c r="Q54" s="85"/>
      <c r="R54" s="85"/>
      <c r="S54" s="85"/>
      <c r="T54" s="85"/>
      <c r="U54" s="85"/>
      <c r="V54" s="85"/>
      <c r="W54" s="85"/>
      <c r="X54" s="85"/>
      <c r="Y54" s="85"/>
      <c r="Z54" s="85"/>
      <c r="AA54" s="85"/>
    </row>
    <row r="55" spans="1:27" x14ac:dyDescent="0.3">
      <c r="A55" s="79" t="s">
        <v>42</v>
      </c>
      <c r="B55" s="88">
        <v>1305.2813699999997</v>
      </c>
      <c r="C55" s="88">
        <v>921.64983267961281</v>
      </c>
      <c r="D55" s="88">
        <v>1184.3014933835379</v>
      </c>
      <c r="E55" s="88">
        <v>1033.8210958248492</v>
      </c>
      <c r="F55" s="88">
        <v>1286.5970406480005</v>
      </c>
      <c r="G55" s="88">
        <v>834.14395522999985</v>
      </c>
      <c r="H55" s="88">
        <v>1108.7272767699999</v>
      </c>
      <c r="I55" s="148">
        <v>1086</v>
      </c>
      <c r="J55" s="148">
        <v>1316.0100000000002</v>
      </c>
      <c r="K55" s="148">
        <v>972.74099999999999</v>
      </c>
      <c r="L55" s="148">
        <v>1387</v>
      </c>
      <c r="M55" s="153">
        <v>1209</v>
      </c>
      <c r="N55" s="153">
        <v>1678</v>
      </c>
      <c r="O55" s="153">
        <v>1191</v>
      </c>
      <c r="P55" s="153">
        <v>1594</v>
      </c>
      <c r="Q55" s="153">
        <v>1349</v>
      </c>
      <c r="R55" s="153">
        <v>1823</v>
      </c>
      <c r="S55" s="153">
        <v>1233</v>
      </c>
      <c r="T55" s="153">
        <f>InfS_innt Q2_24-InfS_innt Q1_24</f>
        <v>1594.6850000000002</v>
      </c>
      <c r="U55" s="153">
        <v>1449.5100000000002</v>
      </c>
      <c r="V55" s="153">
        <v>1888.8239999999996</v>
      </c>
      <c r="W55" s="153">
        <v>1359.2809999999999</v>
      </c>
      <c r="X55" s="153">
        <v>1799.2509999999997</v>
      </c>
      <c r="Y55" s="153">
        <v>1745.4422533000011</v>
      </c>
      <c r="Z55" s="153">
        <v>2127.4257466999989</v>
      </c>
      <c r="AA55" s="153">
        <v>1647.529</v>
      </c>
    </row>
    <row r="56" spans="1:27" x14ac:dyDescent="0.3">
      <c r="A56" s="77" t="s">
        <v>43</v>
      </c>
      <c r="B56" s="89">
        <v>-1332.3102218879999</v>
      </c>
      <c r="C56" s="89">
        <v>-891.57245867961274</v>
      </c>
      <c r="D56" s="89">
        <v>-1106.3700243835378</v>
      </c>
      <c r="E56" s="89">
        <v>-973.3989628248496</v>
      </c>
      <c r="F56" s="89">
        <v>-1184.4378306480007</v>
      </c>
      <c r="G56" s="89">
        <v>-819.54530022999984</v>
      </c>
      <c r="H56" s="89">
        <v>-1024.5681589699998</v>
      </c>
      <c r="I56" s="82">
        <v>-993</v>
      </c>
      <c r="J56" s="82">
        <v>-1238</v>
      </c>
      <c r="K56" s="82">
        <v>-953.10799999999995</v>
      </c>
      <c r="L56" s="82">
        <v>-1304</v>
      </c>
      <c r="M56" s="85">
        <v>-1121</v>
      </c>
      <c r="N56" s="85">
        <v>-1448</v>
      </c>
      <c r="O56" s="85">
        <v>-1168</v>
      </c>
      <c r="P56" s="85">
        <v>-1494</v>
      </c>
      <c r="Q56" s="85">
        <v>-1236</v>
      </c>
      <c r="R56" s="85">
        <v>-1684</v>
      </c>
      <c r="S56" s="85">
        <v>-1212</v>
      </c>
      <c r="T56" s="85">
        <f>InfS_kostn Q2_24-InfS_kostn Q1_24</f>
        <v>-1488.393</v>
      </c>
      <c r="U56" s="85">
        <v>-1336.2040000000002</v>
      </c>
      <c r="V56" s="85">
        <v>-1689.5889999999999</v>
      </c>
      <c r="W56" s="85">
        <v>-1315.2139999999999</v>
      </c>
      <c r="X56" s="85">
        <v>-1621.748</v>
      </c>
      <c r="Y56" s="85">
        <v>-1574.6462533000004</v>
      </c>
      <c r="Z56" s="85">
        <v>-1855.5307466999989</v>
      </c>
      <c r="AA56" s="85">
        <v>-1572.5</v>
      </c>
    </row>
    <row r="57" spans="1:27" x14ac:dyDescent="0.3">
      <c r="A57" s="145" t="s">
        <v>44</v>
      </c>
      <c r="B57" s="89">
        <v>-111.672</v>
      </c>
      <c r="C57" s="89">
        <v>0</v>
      </c>
      <c r="D57" s="89">
        <v>0</v>
      </c>
      <c r="E57" s="89">
        <v>0</v>
      </c>
      <c r="F57" s="89">
        <v>-24.542400000000001</v>
      </c>
      <c r="G57" s="89">
        <v>0</v>
      </c>
      <c r="H57" s="89">
        <v>-16.076799999999999</v>
      </c>
      <c r="I57" s="82">
        <v>0</v>
      </c>
      <c r="J57" s="82">
        <v>0</v>
      </c>
      <c r="K57" s="82">
        <v>0</v>
      </c>
      <c r="L57" s="82">
        <v>0</v>
      </c>
      <c r="M57" s="85">
        <v>0</v>
      </c>
      <c r="N57" s="85">
        <v>0</v>
      </c>
      <c r="O57" s="85">
        <v>0</v>
      </c>
      <c r="P57" s="85">
        <v>0</v>
      </c>
      <c r="Q57" s="85">
        <v>-11</v>
      </c>
      <c r="R57" s="85">
        <v>0</v>
      </c>
      <c r="S57" s="85">
        <v>0</v>
      </c>
      <c r="T57" s="85">
        <f>InfS_res.tks Q2_24-InfS_res.tks Q1_24</f>
        <v>0</v>
      </c>
      <c r="U57" s="85">
        <v>0</v>
      </c>
      <c r="V57" s="85">
        <v>-28.995999999999999</v>
      </c>
      <c r="W57" s="85">
        <v>-1E-3</v>
      </c>
      <c r="X57" s="85">
        <v>-26.29</v>
      </c>
      <c r="Y57" s="85">
        <v>-7.800000000000118E-2</v>
      </c>
      <c r="Z57" s="85">
        <v>-11.773000000000001</v>
      </c>
      <c r="AA57" s="85">
        <v>-1E-3</v>
      </c>
    </row>
    <row r="58" spans="1:27" x14ac:dyDescent="0.3">
      <c r="A58" s="77" t="s">
        <v>45</v>
      </c>
      <c r="B58" s="89">
        <v>-26.971361999999999</v>
      </c>
      <c r="C58" s="89">
        <v>-27.031440000000003</v>
      </c>
      <c r="D58" s="89">
        <v>-32.061849999999986</v>
      </c>
      <c r="E58" s="89">
        <v>-28.043670000000013</v>
      </c>
      <c r="F58" s="89">
        <v>-29.234920000000002</v>
      </c>
      <c r="G58" s="89">
        <v>-27.797299999999996</v>
      </c>
      <c r="H58" s="89">
        <v>-30.280139999999999</v>
      </c>
      <c r="I58" s="82">
        <v>-36</v>
      </c>
      <c r="J58" s="82">
        <v>-23</v>
      </c>
      <c r="K58" s="82">
        <v>-28.643999999999998</v>
      </c>
      <c r="L58" s="82">
        <v>-28</v>
      </c>
      <c r="M58" s="85">
        <v>-30</v>
      </c>
      <c r="N58" s="85">
        <v>-44</v>
      </c>
      <c r="O58" s="85">
        <v>-33</v>
      </c>
      <c r="P58" s="85">
        <v>-38</v>
      </c>
      <c r="Q58" s="85">
        <v>-39</v>
      </c>
      <c r="R58" s="85">
        <v>-40</v>
      </c>
      <c r="S58" s="85">
        <v>-36</v>
      </c>
      <c r="T58" s="85">
        <f>InfS_nedskr Q2_24+InfS_avskr Q2_24-InfS_nedskr Q1_24-InfS_avskr Q1_24</f>
        <v>-36.206000000000003</v>
      </c>
      <c r="U58" s="85">
        <v>-37.022000000000006</v>
      </c>
      <c r="V58" s="85">
        <v>-51.699999999999989</v>
      </c>
      <c r="W58" s="85">
        <v>-50.482999999999997</v>
      </c>
      <c r="X58" s="85">
        <v>-61.685000000000009</v>
      </c>
      <c r="Y58" s="85">
        <v>-64.84699999999998</v>
      </c>
      <c r="Z58" s="85">
        <v>-59.755000000000024</v>
      </c>
      <c r="AA58" s="85">
        <v>-60.987000000000002</v>
      </c>
    </row>
    <row r="59" spans="1:27" x14ac:dyDescent="0.3">
      <c r="A59" s="80" t="s">
        <v>59</v>
      </c>
      <c r="B59" s="83">
        <v>-165.67221388800019</v>
      </c>
      <c r="C59" s="83">
        <v>3.0459340000000736</v>
      </c>
      <c r="D59" s="83">
        <v>45.869619000000121</v>
      </c>
      <c r="E59" s="83">
        <v>32.378462999999563</v>
      </c>
      <c r="F59" s="83">
        <v>48.3818899999998</v>
      </c>
      <c r="G59" s="83">
        <v>-13.198644999999988</v>
      </c>
      <c r="H59" s="83">
        <v>37.802177800000109</v>
      </c>
      <c r="I59" s="83">
        <v>58</v>
      </c>
      <c r="J59" s="83">
        <v>55</v>
      </c>
      <c r="K59" s="83">
        <v>-9.0109999999999602</v>
      </c>
      <c r="L59" s="83">
        <v>55</v>
      </c>
      <c r="M59" s="86">
        <v>58</v>
      </c>
      <c r="N59" s="86">
        <f>186</f>
        <v>186</v>
      </c>
      <c r="O59" s="86">
        <v>-10</v>
      </c>
      <c r="P59" s="86">
        <v>62</v>
      </c>
      <c r="Q59" s="86">
        <v>62</v>
      </c>
      <c r="R59" s="86">
        <v>99</v>
      </c>
      <c r="S59" s="86">
        <v>-14</v>
      </c>
      <c r="T59" s="86">
        <f>SUM(T55:T58)</f>
        <v>70.086000000000141</v>
      </c>
      <c r="U59" s="86">
        <v>76.284000000000034</v>
      </c>
      <c r="V59" s="86">
        <v>118.53899999999967</v>
      </c>
      <c r="W59" s="86">
        <v>-6.4169999999999874</v>
      </c>
      <c r="X59" s="86">
        <v>89.527999999999707</v>
      </c>
      <c r="Y59" s="86">
        <v>105.87100000000066</v>
      </c>
      <c r="Z59" s="86">
        <v>200.36699999999993</v>
      </c>
      <c r="AA59" s="86">
        <v>14.04099999999999</v>
      </c>
    </row>
    <row r="60" spans="1:27" x14ac:dyDescent="0.3">
      <c r="A60" s="77" t="s">
        <v>47</v>
      </c>
      <c r="B60" s="89">
        <v>-2.7858000000000001</v>
      </c>
      <c r="C60" s="89">
        <v>1.9588000000000001</v>
      </c>
      <c r="D60" s="89">
        <v>-4.4151480000000003</v>
      </c>
      <c r="E60" s="89">
        <v>0.83330799999999972</v>
      </c>
      <c r="F60" s="89">
        <v>0.19140000000000024</v>
      </c>
      <c r="G60" s="89">
        <v>-0.60869999999999991</v>
      </c>
      <c r="H60" s="89">
        <v>2.8192599999999994</v>
      </c>
      <c r="I60" s="89">
        <v>-4</v>
      </c>
      <c r="J60" s="89">
        <v>-2</v>
      </c>
      <c r="K60" s="89">
        <v>-3.4000000000000252E-2</v>
      </c>
      <c r="L60" s="89">
        <v>-1</v>
      </c>
      <c r="M60" s="93">
        <v>1</v>
      </c>
      <c r="N60" s="93">
        <v>-1</v>
      </c>
      <c r="O60" s="93">
        <v>2</v>
      </c>
      <c r="P60" s="93">
        <v>-3</v>
      </c>
      <c r="Q60" s="93">
        <v>0</v>
      </c>
      <c r="R60" s="93">
        <v>0</v>
      </c>
      <c r="S60" s="93">
        <v>1</v>
      </c>
      <c r="T60" s="93">
        <f>InfS_fin.innt Q2_24+InfS_fin.kostn Q2_24-InfS_fin.innt Q1_24-InfS_fin.kostn Q1_24</f>
        <v>-3.300000000000014E-2</v>
      </c>
      <c r="U60" s="93">
        <v>-0.11199999999999966</v>
      </c>
      <c r="V60" s="93">
        <v>-1.8070000000000004</v>
      </c>
      <c r="W60" s="93">
        <v>2.5530000000000004</v>
      </c>
      <c r="X60" s="93">
        <v>1.5909999999999989</v>
      </c>
      <c r="Y60" s="93">
        <v>-2.9400000000000004</v>
      </c>
      <c r="Z60" s="93">
        <v>2.0340000000000007</v>
      </c>
      <c r="AA60" s="93">
        <v>0.92999999999999994</v>
      </c>
    </row>
    <row r="61" spans="1:27" x14ac:dyDescent="0.3">
      <c r="A61" s="80" t="s">
        <v>60</v>
      </c>
      <c r="B61" s="90">
        <v>-168.45801388800018</v>
      </c>
      <c r="C61" s="90">
        <v>5.0047340000000737</v>
      </c>
      <c r="D61" s="90">
        <v>41.454471000000119</v>
      </c>
      <c r="E61" s="90">
        <v>33.211770999999565</v>
      </c>
      <c r="F61" s="90">
        <v>48.573289999999801</v>
      </c>
      <c r="G61" s="90">
        <v>-13.807344999999989</v>
      </c>
      <c r="H61" s="90">
        <v>40.621437800000109</v>
      </c>
      <c r="I61" s="90">
        <v>54</v>
      </c>
      <c r="J61" s="90">
        <v>52.706000000000131</v>
      </c>
      <c r="K61" s="90">
        <v>-9.0449999999999608</v>
      </c>
      <c r="L61" s="90">
        <v>55</v>
      </c>
      <c r="M61" s="122">
        <v>59</v>
      </c>
      <c r="N61" s="122">
        <f>186</f>
        <v>186</v>
      </c>
      <c r="O61" s="122">
        <v>-8</v>
      </c>
      <c r="P61" s="122">
        <v>59</v>
      </c>
      <c r="Q61" s="122">
        <v>62</v>
      </c>
      <c r="R61" s="122">
        <v>99</v>
      </c>
      <c r="S61" s="122">
        <v>-13</v>
      </c>
      <c r="T61" s="122">
        <f>SUM(T59:T60)</f>
        <v>70.053000000000139</v>
      </c>
      <c r="U61" s="122">
        <v>76.17200000000004</v>
      </c>
      <c r="V61" s="122">
        <v>116.73199999999967</v>
      </c>
      <c r="W61" s="122">
        <v>-3.863999999999987</v>
      </c>
      <c r="X61" s="122">
        <v>91.118999999999701</v>
      </c>
      <c r="Y61" s="122">
        <v>102.93100000000067</v>
      </c>
      <c r="Z61" s="122">
        <v>202.40099999999993</v>
      </c>
      <c r="AA61" s="122">
        <v>14.970999999999989</v>
      </c>
    </row>
    <row r="62" spans="1:27" x14ac:dyDescent="0.3">
      <c r="A62" s="79"/>
      <c r="F62" s="124"/>
      <c r="G62" s="124"/>
      <c r="H62" s="124"/>
      <c r="I62" s="124"/>
      <c r="J62" s="161"/>
      <c r="K62" s="161"/>
      <c r="L62" s="161"/>
      <c r="M62" s="161"/>
      <c r="N62" s="161"/>
      <c r="O62" s="161"/>
      <c r="P62" s="161"/>
      <c r="Q62" s="161"/>
      <c r="R62" s="161"/>
      <c r="S62" s="161"/>
      <c r="T62" s="161"/>
      <c r="U62" s="161"/>
      <c r="V62" s="161"/>
      <c r="W62" s="161"/>
      <c r="X62" s="161"/>
      <c r="Y62" s="161"/>
      <c r="Z62" s="161"/>
      <c r="AA62" s="161"/>
    </row>
    <row r="63" spans="1:27" x14ac:dyDescent="0.3">
      <c r="A63" s="77" t="s">
        <v>49</v>
      </c>
      <c r="B63" s="89">
        <v>3118</v>
      </c>
      <c r="C63" s="89">
        <v>3432.7312799999995</v>
      </c>
      <c r="D63" s="89">
        <v>4172.8213800000003</v>
      </c>
      <c r="E63" s="89">
        <v>4111.7737547825081</v>
      </c>
      <c r="F63" s="89">
        <v>5494.8223770569848</v>
      </c>
      <c r="G63" s="89">
        <v>4963.6588051464169</v>
      </c>
      <c r="H63" s="89">
        <v>4848.8066902815099</v>
      </c>
      <c r="I63" s="82">
        <v>4741</v>
      </c>
      <c r="J63" s="82">
        <v>4774</v>
      </c>
      <c r="K63" s="82">
        <v>5768</v>
      </c>
      <c r="L63" s="82">
        <v>6233</v>
      </c>
      <c r="M63" s="85">
        <v>5831</v>
      </c>
      <c r="N63" s="85">
        <v>5277</v>
      </c>
      <c r="O63" s="85">
        <v>6410</v>
      </c>
      <c r="P63" s="85">
        <v>6772</v>
      </c>
      <c r="Q63" s="85">
        <v>6390</v>
      </c>
      <c r="R63" s="85">
        <v>6987</v>
      </c>
      <c r="S63" s="85">
        <v>7776</v>
      </c>
      <c r="T63" s="85">
        <v>7463</v>
      </c>
      <c r="U63" s="85">
        <v>7832.3274544542628</v>
      </c>
      <c r="V63" s="85">
        <v>7677.8561146390475</v>
      </c>
      <c r="W63" s="85">
        <v>9111.1833484799208</v>
      </c>
      <c r="X63" s="85">
        <v>9030.1947769809522</v>
      </c>
      <c r="Y63" s="85">
        <v>8770.6241791369157</v>
      </c>
      <c r="Z63" s="85">
        <v>8635.8549625989126</v>
      </c>
      <c r="AA63" s="85">
        <v>7721.3349713992202</v>
      </c>
    </row>
    <row r="64" spans="1:27" x14ac:dyDescent="0.3">
      <c r="A64" s="77" t="s">
        <v>50</v>
      </c>
      <c r="B64" s="89">
        <v>687</v>
      </c>
      <c r="C64" s="89">
        <v>891</v>
      </c>
      <c r="D64" s="89">
        <v>1781</v>
      </c>
      <c r="E64" s="89">
        <v>747</v>
      </c>
      <c r="F64" s="89">
        <v>2605</v>
      </c>
      <c r="G64" s="89">
        <v>639</v>
      </c>
      <c r="H64" s="89">
        <v>675</v>
      </c>
      <c r="I64" s="82">
        <v>812</v>
      </c>
      <c r="J64" s="82">
        <v>1337</v>
      </c>
      <c r="K64" s="82">
        <v>2087</v>
      </c>
      <c r="L64" s="82">
        <v>1537</v>
      </c>
      <c r="M64" s="85">
        <v>653</v>
      </c>
      <c r="N64" s="85">
        <v>727</v>
      </c>
      <c r="O64" s="85">
        <v>2014</v>
      </c>
      <c r="P64" s="85">
        <v>1977</v>
      </c>
      <c r="Q64" s="85">
        <v>931</v>
      </c>
      <c r="R64" s="85">
        <v>1969</v>
      </c>
      <c r="S64" s="85">
        <v>2048.4000312903509</v>
      </c>
      <c r="T64" s="85">
        <v>1109</v>
      </c>
      <c r="U64" s="85">
        <v>1303.0653281297618</v>
      </c>
      <c r="V64" s="85">
        <v>1409.4180920052545</v>
      </c>
      <c r="W64" s="85">
        <v>2338.0357948910405</v>
      </c>
      <c r="X64" s="85">
        <v>1099.6131826930584</v>
      </c>
      <c r="Y64" s="85">
        <v>1107.7245624101001</v>
      </c>
      <c r="Z64" s="85">
        <v>1229.3449333863539</v>
      </c>
      <c r="AA64" s="85">
        <v>1068.259724684724</v>
      </c>
    </row>
    <row r="65" spans="1:27" x14ac:dyDescent="0.3">
      <c r="B65" s="92"/>
      <c r="C65" s="92"/>
      <c r="D65" s="92"/>
      <c r="E65" s="92"/>
      <c r="F65" s="92"/>
      <c r="G65" s="92"/>
      <c r="H65" s="92"/>
      <c r="I65" s="92"/>
      <c r="J65" s="92"/>
      <c r="K65" s="92"/>
      <c r="L65" s="92"/>
      <c r="M65" s="92"/>
      <c r="N65" s="92"/>
      <c r="O65" s="92"/>
      <c r="P65" s="92"/>
      <c r="Q65" s="92"/>
      <c r="R65" s="92"/>
      <c r="S65" s="92"/>
      <c r="T65" s="92"/>
      <c r="U65" s="92"/>
      <c r="V65" s="92"/>
      <c r="W65" s="92"/>
      <c r="X65" s="92"/>
      <c r="Y65" s="92"/>
      <c r="Z65" s="92"/>
      <c r="AA65" s="92"/>
    </row>
    <row r="66" spans="1:27" ht="15.5" x14ac:dyDescent="0.35">
      <c r="A66" s="78" t="s">
        <v>62</v>
      </c>
      <c r="B66" s="92"/>
      <c r="C66" s="92"/>
      <c r="D66" s="92"/>
      <c r="E66" s="128"/>
      <c r="F66" s="128"/>
      <c r="G66" s="128"/>
      <c r="H66" s="128"/>
      <c r="I66" s="128"/>
      <c r="J66" s="162"/>
      <c r="K66" s="149"/>
      <c r="L66" s="149"/>
      <c r="M66" s="149"/>
      <c r="N66" s="149"/>
      <c r="O66" s="149"/>
      <c r="P66" s="149"/>
      <c r="Q66" s="149"/>
      <c r="R66" s="149"/>
      <c r="S66" s="149"/>
      <c r="T66" s="149"/>
      <c r="U66" s="149"/>
      <c r="V66" s="149"/>
      <c r="W66" s="149"/>
      <c r="X66" s="149"/>
      <c r="Y66" s="149"/>
      <c r="Z66" s="149"/>
      <c r="AA66" s="149"/>
    </row>
    <row r="67" spans="1:27" x14ac:dyDescent="0.3">
      <c r="A67" s="79" t="s">
        <v>42</v>
      </c>
      <c r="B67" s="88">
        <v>625.71</v>
      </c>
      <c r="C67" s="88">
        <v>652.58100000000002</v>
      </c>
      <c r="D67" s="88">
        <v>678.18400000000008</v>
      </c>
      <c r="E67" s="88">
        <v>635</v>
      </c>
      <c r="F67" s="88">
        <v>686</v>
      </c>
      <c r="G67" s="88">
        <v>621</v>
      </c>
      <c r="H67" s="88">
        <v>529</v>
      </c>
      <c r="I67" s="88">
        <v>622</v>
      </c>
      <c r="J67" s="88">
        <v>589.59500000000003</v>
      </c>
      <c r="K67" s="88">
        <v>443.72699999999998</v>
      </c>
      <c r="L67" s="88">
        <v>530</v>
      </c>
      <c r="M67" s="121">
        <v>663</v>
      </c>
      <c r="N67" s="121">
        <v>783</v>
      </c>
      <c r="O67" s="121">
        <v>796</v>
      </c>
      <c r="P67" s="121">
        <v>811</v>
      </c>
      <c r="Q67" s="121">
        <v>673</v>
      </c>
      <c r="R67" s="121">
        <v>722</v>
      </c>
      <c r="S67" s="121">
        <v>756</v>
      </c>
      <c r="T67" s="121">
        <v>920.04699999999991</v>
      </c>
      <c r="U67" s="121">
        <v>705.25800000000004</v>
      </c>
      <c r="V67" s="121">
        <v>798.06700000000001</v>
      </c>
      <c r="W67" s="121">
        <v>760.62</v>
      </c>
      <c r="X67" s="121">
        <v>893.50400000000002</v>
      </c>
      <c r="Y67" s="121">
        <v>869.798</v>
      </c>
      <c r="Z67" s="121">
        <v>951.0590000000002</v>
      </c>
      <c r="AA67" s="121">
        <v>857.65899999999999</v>
      </c>
    </row>
    <row r="68" spans="1:27" x14ac:dyDescent="0.3">
      <c r="A68" s="77" t="s">
        <v>43</v>
      </c>
      <c r="B68" s="89">
        <v>-547.9549999999997</v>
      </c>
      <c r="C68" s="89">
        <v>-613.38700000000006</v>
      </c>
      <c r="D68" s="89">
        <v>-630.28499999999997</v>
      </c>
      <c r="E68" s="89">
        <v>-582</v>
      </c>
      <c r="F68" s="89">
        <v>-604</v>
      </c>
      <c r="G68" s="89">
        <v>-572</v>
      </c>
      <c r="H68" s="89">
        <v>-487</v>
      </c>
      <c r="I68" s="89">
        <v>-566</v>
      </c>
      <c r="J68" s="89">
        <v>-513.12200000000007</v>
      </c>
      <c r="K68" s="89">
        <v>-407.077</v>
      </c>
      <c r="L68" s="89">
        <v>-479</v>
      </c>
      <c r="M68" s="93">
        <v>-605</v>
      </c>
      <c r="N68" s="93">
        <v>-698</v>
      </c>
      <c r="O68" s="93">
        <v>-741</v>
      </c>
      <c r="P68" s="93">
        <v>-747</v>
      </c>
      <c r="Q68" s="93">
        <v>-609</v>
      </c>
      <c r="R68" s="93">
        <v>-597</v>
      </c>
      <c r="S68" s="93">
        <v>-709</v>
      </c>
      <c r="T68" s="93">
        <v>-836.48699999999985</v>
      </c>
      <c r="U68" s="93">
        <v>-631.76099999999997</v>
      </c>
      <c r="V68" s="93">
        <v>-687.49900000000025</v>
      </c>
      <c r="W68" s="93">
        <v>-703.726</v>
      </c>
      <c r="X68" s="93">
        <v>-813.9899999999999</v>
      </c>
      <c r="Y68" s="93">
        <v>-770.37100000000009</v>
      </c>
      <c r="Z68" s="93">
        <v>-822.55500000000029</v>
      </c>
      <c r="AA68" s="93">
        <v>-786.93900000000008</v>
      </c>
    </row>
    <row r="69" spans="1:27" x14ac:dyDescent="0.3">
      <c r="A69" s="77" t="s">
        <v>44</v>
      </c>
      <c r="B69" s="89">
        <v>0</v>
      </c>
      <c r="C69" s="89">
        <v>0</v>
      </c>
      <c r="D69" s="89">
        <v>0</v>
      </c>
      <c r="E69" s="89">
        <v>0</v>
      </c>
      <c r="F69" s="89">
        <v>0</v>
      </c>
      <c r="G69" s="89">
        <v>0</v>
      </c>
      <c r="H69" s="89">
        <v>0</v>
      </c>
      <c r="I69" s="89">
        <v>0</v>
      </c>
      <c r="J69" s="89">
        <v>0</v>
      </c>
      <c r="K69" s="89">
        <v>0</v>
      </c>
      <c r="L69" s="89">
        <v>0</v>
      </c>
      <c r="M69" s="93">
        <v>0</v>
      </c>
      <c r="N69" s="93">
        <v>0</v>
      </c>
      <c r="O69" s="93">
        <v>0</v>
      </c>
      <c r="P69" s="93">
        <v>0</v>
      </c>
      <c r="Q69" s="93">
        <v>0</v>
      </c>
      <c r="R69" s="93">
        <v>0</v>
      </c>
      <c r="S69" s="93">
        <v>0</v>
      </c>
      <c r="T69" s="93">
        <v>0</v>
      </c>
      <c r="U69" s="93">
        <v>0</v>
      </c>
      <c r="V69" s="93">
        <v>0</v>
      </c>
      <c r="W69" s="93">
        <v>0</v>
      </c>
      <c r="X69" s="93">
        <v>0</v>
      </c>
      <c r="Y69" s="93">
        <v>0</v>
      </c>
      <c r="Z69" s="93">
        <v>0</v>
      </c>
      <c r="AA69" s="93">
        <v>0</v>
      </c>
    </row>
    <row r="70" spans="1:27" x14ac:dyDescent="0.3">
      <c r="A70" s="77" t="s">
        <v>45</v>
      </c>
      <c r="B70" s="89">
        <v>-8.3949999999999996</v>
      </c>
      <c r="C70" s="89">
        <v>-7.7119999999999997</v>
      </c>
      <c r="D70" s="89">
        <v>-7.8800000000000008</v>
      </c>
      <c r="E70" s="89">
        <v>-7</v>
      </c>
      <c r="F70" s="89">
        <v>-6</v>
      </c>
      <c r="G70" s="89">
        <v>-6</v>
      </c>
      <c r="H70" s="89">
        <v>-6</v>
      </c>
      <c r="I70" s="89">
        <v>-6</v>
      </c>
      <c r="J70" s="89">
        <v>-5.8510000000000026</v>
      </c>
      <c r="K70" s="89">
        <v>-5.2530000000000001</v>
      </c>
      <c r="L70" s="89">
        <v>-5</v>
      </c>
      <c r="M70" s="93">
        <v>-6</v>
      </c>
      <c r="N70" s="93">
        <v>-6</v>
      </c>
      <c r="O70" s="93">
        <v>-7</v>
      </c>
      <c r="P70" s="93">
        <v>-7</v>
      </c>
      <c r="Q70" s="93">
        <v>-6</v>
      </c>
      <c r="R70" s="93">
        <v>-7</v>
      </c>
      <c r="S70" s="93">
        <v>-6</v>
      </c>
      <c r="T70" s="93">
        <v>-7.54</v>
      </c>
      <c r="U70" s="93">
        <v>-7.5909999999999993</v>
      </c>
      <c r="V70" s="93">
        <v>-7.9499999999999993</v>
      </c>
      <c r="W70" s="93">
        <v>-7.7370000000000001</v>
      </c>
      <c r="X70" s="93">
        <v>-8.202</v>
      </c>
      <c r="Y70" s="93">
        <v>-8.3670000000000009</v>
      </c>
      <c r="Z70" s="93">
        <v>-8.8480000000000025</v>
      </c>
      <c r="AA70" s="93">
        <v>-9.2810000000000006</v>
      </c>
    </row>
    <row r="71" spans="1:27" x14ac:dyDescent="0.3">
      <c r="A71" s="80" t="s">
        <v>46</v>
      </c>
      <c r="B71" s="83">
        <v>69.36000000000034</v>
      </c>
      <c r="C71" s="83">
        <v>31.48199999999996</v>
      </c>
      <c r="D71" s="83">
        <v>40.019000000000112</v>
      </c>
      <c r="E71" s="83">
        <v>46</v>
      </c>
      <c r="F71" s="83">
        <v>76</v>
      </c>
      <c r="G71" s="83">
        <v>43</v>
      </c>
      <c r="H71" s="83">
        <v>37</v>
      </c>
      <c r="I71" s="83">
        <v>50</v>
      </c>
      <c r="J71" s="83">
        <v>70.621999999999957</v>
      </c>
      <c r="K71" s="83">
        <v>31.396999999999977</v>
      </c>
      <c r="L71" s="83">
        <v>46</v>
      </c>
      <c r="M71" s="86">
        <v>52</v>
      </c>
      <c r="N71" s="86">
        <v>79</v>
      </c>
      <c r="O71" s="86">
        <v>48</v>
      </c>
      <c r="P71" s="86">
        <v>57</v>
      </c>
      <c r="Q71" s="86">
        <v>58</v>
      </c>
      <c r="R71" s="86">
        <v>119</v>
      </c>
      <c r="S71" s="86">
        <v>41</v>
      </c>
      <c r="T71" s="86">
        <v>76.020000000000053</v>
      </c>
      <c r="U71" s="86">
        <v>65.906000000000077</v>
      </c>
      <c r="V71" s="86">
        <v>102.61799999999975</v>
      </c>
      <c r="W71" s="86">
        <v>49.157000000000004</v>
      </c>
      <c r="X71" s="86">
        <v>71.312000000000126</v>
      </c>
      <c r="Y71" s="86">
        <v>91.059999999999903</v>
      </c>
      <c r="Z71" s="86">
        <v>119.65599999999991</v>
      </c>
      <c r="AA71" s="86">
        <v>61.438999999999915</v>
      </c>
    </row>
    <row r="72" spans="1:27" x14ac:dyDescent="0.3">
      <c r="A72" s="77" t="s">
        <v>47</v>
      </c>
      <c r="B72" s="89">
        <v>0.55499999999999983</v>
      </c>
      <c r="C72" s="89">
        <v>1.129</v>
      </c>
      <c r="D72" s="89">
        <v>1.887</v>
      </c>
      <c r="E72" s="89">
        <v>1</v>
      </c>
      <c r="F72" s="89">
        <v>2</v>
      </c>
      <c r="G72" s="89">
        <v>0</v>
      </c>
      <c r="H72" s="89">
        <v>0</v>
      </c>
      <c r="I72" s="89">
        <v>0</v>
      </c>
      <c r="J72" s="89">
        <v>-0.21300000000000013</v>
      </c>
      <c r="K72" s="89">
        <v>-0.27200000000000002</v>
      </c>
      <c r="L72" s="89">
        <v>-1</v>
      </c>
      <c r="M72" s="93">
        <v>1</v>
      </c>
      <c r="N72" s="93">
        <v>5</v>
      </c>
      <c r="O72" s="93">
        <v>7</v>
      </c>
      <c r="P72" s="93">
        <v>5</v>
      </c>
      <c r="Q72" s="93">
        <v>7</v>
      </c>
      <c r="R72" s="93">
        <v>-1</v>
      </c>
      <c r="S72" s="93">
        <v>12</v>
      </c>
      <c r="T72" s="93">
        <v>5.1459999999999999</v>
      </c>
      <c r="U72" s="93">
        <v>10.18</v>
      </c>
      <c r="V72" s="93">
        <v>6.8059999999999938</v>
      </c>
      <c r="W72" s="93">
        <v>7.1319999999999997</v>
      </c>
      <c r="X72" s="93">
        <v>4.7279999999999998</v>
      </c>
      <c r="Y72" s="93">
        <v>3.4049999999999985</v>
      </c>
      <c r="Z72" s="93">
        <v>3.1179999999999999</v>
      </c>
      <c r="AA72" s="93">
        <v>3.7110000000000003</v>
      </c>
    </row>
    <row r="73" spans="1:27" x14ac:dyDescent="0.3">
      <c r="A73" s="80" t="s">
        <v>48</v>
      </c>
      <c r="B73" s="90">
        <v>69.915000000000347</v>
      </c>
      <c r="C73" s="90">
        <v>32.610999999999962</v>
      </c>
      <c r="D73" s="90">
        <v>41.906000000000112</v>
      </c>
      <c r="E73" s="90">
        <v>47</v>
      </c>
      <c r="F73" s="90">
        <v>78</v>
      </c>
      <c r="G73" s="90">
        <v>43</v>
      </c>
      <c r="H73" s="90">
        <v>37</v>
      </c>
      <c r="I73" s="90">
        <v>50</v>
      </c>
      <c r="J73" s="90">
        <v>70.408999999999963</v>
      </c>
      <c r="K73" s="90">
        <v>31.124999999999979</v>
      </c>
      <c r="L73" s="90">
        <v>45</v>
      </c>
      <c r="M73" s="122">
        <v>53</v>
      </c>
      <c r="N73" s="122">
        <v>83</v>
      </c>
      <c r="O73" s="122">
        <v>55</v>
      </c>
      <c r="P73" s="122">
        <v>62</v>
      </c>
      <c r="Q73" s="122">
        <v>65</v>
      </c>
      <c r="R73" s="122">
        <v>118</v>
      </c>
      <c r="S73" s="122">
        <v>53</v>
      </c>
      <c r="T73" s="122">
        <v>81.166000000000054</v>
      </c>
      <c r="U73" s="122">
        <v>76.08600000000007</v>
      </c>
      <c r="V73" s="122">
        <v>109.42399999999975</v>
      </c>
      <c r="W73" s="122">
        <v>56.289000000000001</v>
      </c>
      <c r="X73" s="122">
        <v>76.04000000000012</v>
      </c>
      <c r="Y73" s="122">
        <v>94.464999999999904</v>
      </c>
      <c r="Z73" s="122">
        <v>122.7739999999999</v>
      </c>
      <c r="AA73" s="122">
        <v>65.14999999999992</v>
      </c>
    </row>
    <row r="74" spans="1:27" x14ac:dyDescent="0.3">
      <c r="A74" s="79"/>
      <c r="B74" s="114"/>
      <c r="C74" s="126"/>
      <c r="D74" s="126"/>
      <c r="E74" s="126"/>
      <c r="F74" s="124"/>
      <c r="G74" s="126"/>
      <c r="H74" s="124"/>
      <c r="I74" s="124"/>
      <c r="J74" s="114"/>
      <c r="K74" s="114"/>
      <c r="L74" s="114"/>
      <c r="M74" s="152"/>
      <c r="N74" s="159"/>
      <c r="O74" s="152"/>
      <c r="P74" s="152"/>
      <c r="Q74" s="152"/>
      <c r="R74" s="152"/>
      <c r="S74" s="152"/>
      <c r="T74" s="152"/>
      <c r="U74" s="152"/>
      <c r="V74" s="152"/>
      <c r="W74" s="152"/>
      <c r="X74" s="152"/>
      <c r="Y74" s="152"/>
      <c r="Z74" s="152"/>
      <c r="AA74" s="152"/>
    </row>
    <row r="75" spans="1:27" x14ac:dyDescent="0.3">
      <c r="A75" s="77" t="s">
        <v>49</v>
      </c>
      <c r="B75" s="89">
        <v>1983.4</v>
      </c>
      <c r="C75" s="89">
        <v>2854</v>
      </c>
      <c r="D75" s="89">
        <v>2910.6</v>
      </c>
      <c r="E75" s="89">
        <v>2604</v>
      </c>
      <c r="F75" s="89">
        <v>2516</v>
      </c>
      <c r="G75" s="89">
        <v>3125</v>
      </c>
      <c r="H75" s="89">
        <v>3300</v>
      </c>
      <c r="I75" s="89">
        <v>2947</v>
      </c>
      <c r="J75" s="89">
        <v>2813</v>
      </c>
      <c r="K75" s="89">
        <v>2916</v>
      </c>
      <c r="L75" s="89">
        <v>3117</v>
      </c>
      <c r="M75" s="93">
        <v>3367</v>
      </c>
      <c r="N75" s="93">
        <v>3074</v>
      </c>
      <c r="O75" s="93">
        <v>2834</v>
      </c>
      <c r="P75" s="93">
        <v>2751</v>
      </c>
      <c r="Q75" s="93">
        <v>2311</v>
      </c>
      <c r="R75" s="93">
        <v>3130</v>
      </c>
      <c r="S75" s="93">
        <v>3827</v>
      </c>
      <c r="T75" s="93">
        <v>3343</v>
      </c>
      <c r="U75" s="93">
        <v>3029.1798366000003</v>
      </c>
      <c r="V75" s="93">
        <v>3130.5035831999999</v>
      </c>
      <c r="W75" s="93">
        <v>3200.6298752000002</v>
      </c>
      <c r="X75" s="93">
        <v>3199.0481600000003</v>
      </c>
      <c r="Y75" s="93">
        <v>3524.5984828999999</v>
      </c>
      <c r="Z75" s="93">
        <v>4087.9939199999999</v>
      </c>
      <c r="AA75" s="93">
        <v>3765.651406</v>
      </c>
    </row>
    <row r="76" spans="1:27" x14ac:dyDescent="0.3">
      <c r="A76" s="77" t="s">
        <v>50</v>
      </c>
      <c r="B76" s="89">
        <v>422</v>
      </c>
      <c r="C76" s="89">
        <v>1204</v>
      </c>
      <c r="D76" s="89">
        <v>894</v>
      </c>
      <c r="E76" s="89">
        <v>287</v>
      </c>
      <c r="F76" s="89">
        <v>753</v>
      </c>
      <c r="G76" s="89">
        <v>1351</v>
      </c>
      <c r="H76" s="89">
        <v>654</v>
      </c>
      <c r="I76" s="89">
        <v>278</v>
      </c>
      <c r="J76" s="89">
        <v>511</v>
      </c>
      <c r="K76" s="89">
        <v>624</v>
      </c>
      <c r="L76" s="89">
        <v>606</v>
      </c>
      <c r="M76" s="93">
        <v>898</v>
      </c>
      <c r="N76" s="93">
        <v>515</v>
      </c>
      <c r="O76" s="93">
        <v>333</v>
      </c>
      <c r="P76" s="93">
        <v>675</v>
      </c>
      <c r="Q76" s="93">
        <v>337</v>
      </c>
      <c r="R76" s="93">
        <v>1549</v>
      </c>
      <c r="S76" s="93">
        <v>1332.5921396000001</v>
      </c>
      <c r="T76" s="93">
        <v>520</v>
      </c>
      <c r="U76" s="93">
        <v>282.65320400000007</v>
      </c>
      <c r="V76" s="93">
        <v>915.63892589999966</v>
      </c>
      <c r="W76" s="93">
        <v>936.15014080000014</v>
      </c>
      <c r="X76" s="93">
        <v>777.97637409999993</v>
      </c>
      <c r="Y76" s="93">
        <v>1222.0771474999997</v>
      </c>
      <c r="Z76" s="93">
        <v>1484.6724960000001</v>
      </c>
      <c r="AA76" s="93">
        <v>750.35075129999984</v>
      </c>
    </row>
    <row r="77" spans="1:27" x14ac:dyDescent="0.3">
      <c r="A77" s="113"/>
      <c r="B77" s="114"/>
      <c r="C77" s="114"/>
      <c r="D77" s="114"/>
      <c r="E77" s="114"/>
      <c r="F77" s="114"/>
      <c r="G77" s="114"/>
      <c r="H77" s="114"/>
      <c r="I77" s="114"/>
      <c r="J77" s="114"/>
      <c r="K77" s="114"/>
      <c r="L77" s="114"/>
      <c r="M77" s="152"/>
      <c r="N77" s="152"/>
      <c r="O77" s="152"/>
      <c r="P77" s="152"/>
      <c r="Q77" s="152"/>
      <c r="R77" s="152"/>
      <c r="S77" s="152"/>
      <c r="T77" s="152"/>
      <c r="U77" s="152"/>
      <c r="V77" s="152"/>
      <c r="W77" s="152"/>
      <c r="X77" s="152"/>
      <c r="Y77" s="152"/>
      <c r="Z77" s="152"/>
      <c r="AA77" s="152"/>
    </row>
    <row r="78" spans="1:27" ht="15.5" x14ac:dyDescent="0.35">
      <c r="A78" s="78" t="s">
        <v>63</v>
      </c>
      <c r="B78" s="92"/>
      <c r="C78" s="92"/>
      <c r="D78" s="92"/>
      <c r="E78" s="92"/>
      <c r="F78" s="92"/>
      <c r="G78" s="92"/>
      <c r="H78" s="92"/>
      <c r="I78" s="92"/>
      <c r="J78" s="92"/>
      <c r="K78" s="92"/>
      <c r="L78" s="92"/>
      <c r="M78" s="154"/>
      <c r="N78" s="154"/>
      <c r="O78" s="154"/>
      <c r="P78" s="154"/>
      <c r="Q78" s="154"/>
      <c r="R78" s="154"/>
      <c r="S78" s="154"/>
      <c r="T78" s="154"/>
      <c r="U78" s="154"/>
      <c r="V78" s="154"/>
      <c r="W78" s="154"/>
      <c r="X78" s="154"/>
      <c r="Y78" s="154"/>
      <c r="Z78" s="154"/>
      <c r="AA78" s="154"/>
    </row>
    <row r="79" spans="1:27" x14ac:dyDescent="0.3">
      <c r="A79" s="79" t="s">
        <v>42</v>
      </c>
      <c r="B79" s="88">
        <v>0.44999999999999929</v>
      </c>
      <c r="C79" s="88">
        <v>0.1</v>
      </c>
      <c r="D79" s="88">
        <v>21.497999999999998</v>
      </c>
      <c r="E79" s="88">
        <v>28</v>
      </c>
      <c r="F79" s="88">
        <v>-1</v>
      </c>
      <c r="G79" s="88">
        <v>40</v>
      </c>
      <c r="H79" s="88">
        <v>40</v>
      </c>
      <c r="I79" s="88">
        <v>40</v>
      </c>
      <c r="J79" s="88">
        <v>42.573999999999984</v>
      </c>
      <c r="K79" s="88">
        <v>43.65</v>
      </c>
      <c r="L79" s="88">
        <v>50</v>
      </c>
      <c r="M79" s="121">
        <v>105</v>
      </c>
      <c r="N79" s="121">
        <v>-5</v>
      </c>
      <c r="O79" s="121">
        <v>84</v>
      </c>
      <c r="P79" s="121">
        <v>52</v>
      </c>
      <c r="Q79" s="121">
        <v>118</v>
      </c>
      <c r="R79" s="121">
        <v>75</v>
      </c>
      <c r="S79" s="121">
        <v>83</v>
      </c>
      <c r="T79" s="121">
        <v>51.665000000000006</v>
      </c>
      <c r="U79" s="121">
        <v>69.663999999999987</v>
      </c>
      <c r="V79" s="121">
        <v>68.05400000000003</v>
      </c>
      <c r="W79" s="121">
        <v>65.41</v>
      </c>
      <c r="X79" s="121">
        <v>67.606999999999999</v>
      </c>
      <c r="Y79" s="121">
        <v>59.668000000000006</v>
      </c>
      <c r="Z79" s="121">
        <v>75.41500000000002</v>
      </c>
      <c r="AA79" s="121">
        <v>57.575000000000003</v>
      </c>
    </row>
    <row r="80" spans="1:27" x14ac:dyDescent="0.3">
      <c r="A80" s="77" t="s">
        <v>43</v>
      </c>
      <c r="B80" s="89">
        <v>-24.421000000000006</v>
      </c>
      <c r="C80" s="89">
        <v>-40.372</v>
      </c>
      <c r="D80" s="89">
        <v>-45.155000000000001</v>
      </c>
      <c r="E80" s="89">
        <v>-24</v>
      </c>
      <c r="F80" s="89">
        <v>-32</v>
      </c>
      <c r="G80" s="89">
        <v>-64</v>
      </c>
      <c r="H80" s="89">
        <v>-67</v>
      </c>
      <c r="I80" s="89">
        <v>-56</v>
      </c>
      <c r="J80" s="89">
        <v>-66.954000000000008</v>
      </c>
      <c r="K80" s="89">
        <v>-61.965999999999994</v>
      </c>
      <c r="L80" s="89">
        <v>-87</v>
      </c>
      <c r="M80" s="93">
        <v>-111</v>
      </c>
      <c r="N80" s="93">
        <v>-41</v>
      </c>
      <c r="O80" s="93">
        <v>-110</v>
      </c>
      <c r="P80" s="93">
        <v>-82</v>
      </c>
      <c r="Q80" s="93">
        <v>-126</v>
      </c>
      <c r="R80" s="93">
        <v>-106</v>
      </c>
      <c r="S80" s="93">
        <v>-107</v>
      </c>
      <c r="T80" s="93">
        <v>-86.64700000000002</v>
      </c>
      <c r="U80" s="93">
        <v>-94.811999999999955</v>
      </c>
      <c r="V80" s="93">
        <v>-84.293000000000063</v>
      </c>
      <c r="W80" s="93">
        <v>-94.406999999999996</v>
      </c>
      <c r="X80" s="93">
        <v>-111.254</v>
      </c>
      <c r="Y80" s="93">
        <v>-78.132000000000005</v>
      </c>
      <c r="Z80" s="93">
        <v>-112.02800000000002</v>
      </c>
      <c r="AA80" s="93">
        <v>-86.538000000000011</v>
      </c>
    </row>
    <row r="81" spans="1:27" x14ac:dyDescent="0.3">
      <c r="A81" s="77" t="s">
        <v>44</v>
      </c>
      <c r="B81" s="89">
        <v>7.5380000000000003</v>
      </c>
      <c r="C81" s="89">
        <v>5.6180000000000003</v>
      </c>
      <c r="D81" s="89">
        <v>5.1869999999999994</v>
      </c>
      <c r="E81" s="89">
        <v>5</v>
      </c>
      <c r="F81" s="89">
        <v>7</v>
      </c>
      <c r="G81" s="89">
        <v>5</v>
      </c>
      <c r="H81" s="89">
        <v>5</v>
      </c>
      <c r="I81" s="89">
        <v>5</v>
      </c>
      <c r="J81" s="89">
        <v>6.6650000000000009</v>
      </c>
      <c r="K81" s="89">
        <v>5.4219999999999997</v>
      </c>
      <c r="L81" s="89">
        <v>6</v>
      </c>
      <c r="M81" s="93">
        <v>5</v>
      </c>
      <c r="N81" s="93">
        <v>10</v>
      </c>
      <c r="O81" s="93">
        <v>6</v>
      </c>
      <c r="P81" s="93">
        <v>7</v>
      </c>
      <c r="Q81" s="93">
        <v>7</v>
      </c>
      <c r="R81" s="93">
        <v>7</v>
      </c>
      <c r="S81" s="93">
        <v>8</v>
      </c>
      <c r="T81" s="93">
        <v>6.2490000000000006</v>
      </c>
      <c r="U81" s="93">
        <v>6.9019999999999992</v>
      </c>
      <c r="V81" s="93">
        <v>7.3990000000000009</v>
      </c>
      <c r="W81" s="93">
        <v>7.7590000000000003</v>
      </c>
      <c r="X81" s="93">
        <v>6.7029999999999994</v>
      </c>
      <c r="Y81" s="93">
        <v>7.1389999999999993</v>
      </c>
      <c r="Z81" s="93">
        <v>7.3760000000000012</v>
      </c>
      <c r="AA81" s="93">
        <v>6.7130000000000001</v>
      </c>
    </row>
    <row r="82" spans="1:27" x14ac:dyDescent="0.3">
      <c r="A82" s="77" t="s">
        <v>45</v>
      </c>
      <c r="B82" s="89">
        <v>-14.710999999999999</v>
      </c>
      <c r="C82" s="89">
        <v>-14.621</v>
      </c>
      <c r="D82" s="89">
        <v>-13.790999999999999</v>
      </c>
      <c r="E82" s="89">
        <v>-17</v>
      </c>
      <c r="F82" s="89">
        <v>-11</v>
      </c>
      <c r="G82" s="89">
        <v>-12</v>
      </c>
      <c r="H82" s="89">
        <v>-12</v>
      </c>
      <c r="I82" s="89">
        <v>-12</v>
      </c>
      <c r="J82" s="89">
        <v>-14.774999999999999</v>
      </c>
      <c r="K82" s="89">
        <v>-16.373000000000001</v>
      </c>
      <c r="L82" s="89">
        <v>-16</v>
      </c>
      <c r="M82" s="93">
        <v>-18</v>
      </c>
      <c r="N82" s="93">
        <v>-18</v>
      </c>
      <c r="O82" s="93">
        <v>-19</v>
      </c>
      <c r="P82" s="93">
        <v>-20</v>
      </c>
      <c r="Q82" s="93">
        <v>-20</v>
      </c>
      <c r="R82" s="93">
        <v>-20</v>
      </c>
      <c r="S82" s="93">
        <v>-18</v>
      </c>
      <c r="T82" s="93">
        <v>-18.387</v>
      </c>
      <c r="U82" s="93">
        <v>-18.775999999999996</v>
      </c>
      <c r="V82" s="93">
        <v>-20.728000000000002</v>
      </c>
      <c r="W82" s="93">
        <v>-11.128</v>
      </c>
      <c r="X82" s="93">
        <v>-11.129999999999999</v>
      </c>
      <c r="Y82" s="93">
        <v>-19.922999999999998</v>
      </c>
      <c r="Z82" s="93">
        <v>-15.739000000000004</v>
      </c>
      <c r="AA82" s="93">
        <v>-14.673</v>
      </c>
    </row>
    <row r="83" spans="1:27" x14ac:dyDescent="0.3">
      <c r="A83" s="80" t="s">
        <v>46</v>
      </c>
      <c r="B83" s="83">
        <v>-31.144000000000005</v>
      </c>
      <c r="C83" s="83">
        <v>-49.274999999999999</v>
      </c>
      <c r="D83" s="83">
        <v>-32.261000000000003</v>
      </c>
      <c r="E83" s="83">
        <v>-8</v>
      </c>
      <c r="F83" s="83">
        <v>-37</v>
      </c>
      <c r="G83" s="83">
        <v>-31</v>
      </c>
      <c r="H83" s="83">
        <v>-34</v>
      </c>
      <c r="I83" s="83">
        <v>-22</v>
      </c>
      <c r="J83" s="83">
        <v>-32.490000000000023</v>
      </c>
      <c r="K83" s="83">
        <v>-29.266999999999996</v>
      </c>
      <c r="L83" s="83">
        <v>-48</v>
      </c>
      <c r="M83" s="86">
        <v>-18</v>
      </c>
      <c r="N83" s="86">
        <v>53</v>
      </c>
      <c r="O83" s="86">
        <v>-39</v>
      </c>
      <c r="P83" s="86">
        <v>-43</v>
      </c>
      <c r="Q83" s="86">
        <v>-20</v>
      </c>
      <c r="R83" s="86">
        <v>-20</v>
      </c>
      <c r="S83" s="86">
        <v>-34</v>
      </c>
      <c r="T83" s="86">
        <v>-47.120000000000012</v>
      </c>
      <c r="U83" s="86">
        <v>-37.021999999999963</v>
      </c>
      <c r="V83" s="86">
        <v>-29.568000000000033</v>
      </c>
      <c r="W83" s="86">
        <v>-32.366</v>
      </c>
      <c r="X83" s="86">
        <v>-48.073999999999998</v>
      </c>
      <c r="Y83" s="86">
        <v>-31.247999999999998</v>
      </c>
      <c r="Z83" s="86">
        <v>-44.975999999999999</v>
      </c>
      <c r="AA83" s="86">
        <v>-36.923000000000009</v>
      </c>
    </row>
    <row r="84" spans="1:27" x14ac:dyDescent="0.3">
      <c r="A84" s="77" t="s">
        <v>47</v>
      </c>
      <c r="B84" s="89">
        <v>2.2589119999999809</v>
      </c>
      <c r="C84" s="89">
        <v>-54.208999999999996</v>
      </c>
      <c r="D84" s="89">
        <v>21.450000000000003</v>
      </c>
      <c r="E84" s="89">
        <v>0</v>
      </c>
      <c r="F84" s="89">
        <v>13</v>
      </c>
      <c r="G84" s="89">
        <v>0</v>
      </c>
      <c r="H84" s="89">
        <v>5</v>
      </c>
      <c r="I84" s="89">
        <v>-4</v>
      </c>
      <c r="J84" s="89">
        <v>-4.1380000000000194</v>
      </c>
      <c r="K84" s="89">
        <v>-36.007999999999996</v>
      </c>
      <c r="L84" s="89">
        <v>-28</v>
      </c>
      <c r="M84" s="93">
        <v>-22</v>
      </c>
      <c r="N84" s="93">
        <v>33</v>
      </c>
      <c r="O84" s="93">
        <v>1</v>
      </c>
      <c r="P84" s="93">
        <v>-5</v>
      </c>
      <c r="Q84" s="93">
        <v>5</v>
      </c>
      <c r="R84" s="93">
        <v>32</v>
      </c>
      <c r="S84" s="93">
        <v>-9</v>
      </c>
      <c r="T84" s="93">
        <v>8.7270000000000039</v>
      </c>
      <c r="U84" s="93">
        <v>12.502000000000002</v>
      </c>
      <c r="V84" s="93">
        <v>-9.3269999999999982</v>
      </c>
      <c r="W84" s="93">
        <v>-1.9710000000000001</v>
      </c>
      <c r="X84" s="93">
        <v>16.930000000000003</v>
      </c>
      <c r="Y84" s="93">
        <v>-8.5000000000007958E-2</v>
      </c>
      <c r="Z84" s="93">
        <v>11.069000000000003</v>
      </c>
      <c r="AA84" s="93">
        <v>-31.884000000000004</v>
      </c>
    </row>
    <row r="85" spans="1:27" x14ac:dyDescent="0.3">
      <c r="A85" s="80" t="s">
        <v>48</v>
      </c>
      <c r="B85" s="90">
        <v>-28.885088000000025</v>
      </c>
      <c r="C85" s="90">
        <v>-103.48399999999999</v>
      </c>
      <c r="D85" s="90">
        <v>-10.811</v>
      </c>
      <c r="E85" s="90">
        <v>-7</v>
      </c>
      <c r="F85" s="90">
        <v>-24</v>
      </c>
      <c r="G85" s="90">
        <v>-30</v>
      </c>
      <c r="H85" s="90">
        <v>-28</v>
      </c>
      <c r="I85" s="90">
        <v>-26</v>
      </c>
      <c r="J85" s="90">
        <v>-36.628000000000043</v>
      </c>
      <c r="K85" s="90">
        <v>-65.274999999999991</v>
      </c>
      <c r="L85" s="90">
        <v>-76</v>
      </c>
      <c r="M85" s="122">
        <v>-40</v>
      </c>
      <c r="N85" s="122">
        <v>-20</v>
      </c>
      <c r="O85" s="122">
        <v>-39</v>
      </c>
      <c r="P85" s="122">
        <v>-48</v>
      </c>
      <c r="Q85" s="122">
        <v>-15</v>
      </c>
      <c r="R85" s="122">
        <v>-11</v>
      </c>
      <c r="S85" s="122">
        <v>-43</v>
      </c>
      <c r="T85" s="122">
        <v>-38.393000000000008</v>
      </c>
      <c r="U85" s="122">
        <v>-24.51999999999996</v>
      </c>
      <c r="V85" s="122">
        <v>-38.12200000000005</v>
      </c>
      <c r="W85" s="122">
        <v>-34.337000000000003</v>
      </c>
      <c r="X85" s="122">
        <v>-31.143999999999995</v>
      </c>
      <c r="Y85" s="122">
        <v>-31.333000000000006</v>
      </c>
      <c r="Z85" s="122">
        <v>-33.906999999999996</v>
      </c>
      <c r="AA85" s="122">
        <v>-68.807000000000016</v>
      </c>
    </row>
    <row r="86" spans="1:27" x14ac:dyDescent="0.3">
      <c r="A86" s="79"/>
      <c r="B86" s="114"/>
      <c r="C86" s="114"/>
      <c r="D86" s="114"/>
      <c r="E86" s="114"/>
      <c r="F86" s="114"/>
      <c r="G86" s="114"/>
      <c r="H86" s="114"/>
      <c r="I86" s="114"/>
      <c r="J86" s="114"/>
      <c r="K86" s="114"/>
      <c r="L86" s="114"/>
      <c r="M86" s="152"/>
      <c r="N86" s="152"/>
      <c r="O86" s="152"/>
      <c r="P86" s="152"/>
      <c r="Q86" s="152"/>
      <c r="R86" s="152"/>
      <c r="S86" s="152"/>
      <c r="T86" s="152"/>
      <c r="U86" s="152"/>
      <c r="V86" s="152"/>
      <c r="W86" s="152"/>
      <c r="X86" s="152"/>
      <c r="Y86" s="152"/>
      <c r="Z86" s="152"/>
      <c r="AA86" s="152"/>
    </row>
    <row r="87" spans="1:27" ht="15.5" x14ac:dyDescent="0.35">
      <c r="A87" s="78" t="s">
        <v>64</v>
      </c>
      <c r="B87" s="92"/>
      <c r="C87" s="92"/>
      <c r="D87" s="92"/>
      <c r="E87" s="92"/>
      <c r="F87" s="92"/>
      <c r="G87" s="92"/>
      <c r="H87" s="92"/>
      <c r="I87" s="92"/>
      <c r="J87" s="92"/>
      <c r="K87" s="92"/>
      <c r="L87" s="92"/>
      <c r="M87" s="154"/>
      <c r="N87" s="154"/>
      <c r="O87" s="154"/>
      <c r="P87" s="154"/>
      <c r="Q87" s="154"/>
      <c r="R87" s="154"/>
      <c r="S87" s="154"/>
      <c r="T87" s="154"/>
      <c r="U87" s="154"/>
      <c r="V87" s="154"/>
      <c r="W87" s="154"/>
      <c r="X87" s="154"/>
      <c r="Y87" s="154"/>
      <c r="Z87" s="154"/>
      <c r="AA87" s="154"/>
    </row>
    <row r="88" spans="1:27" x14ac:dyDescent="0.3">
      <c r="A88" s="79" t="s">
        <v>42</v>
      </c>
      <c r="B88" s="88">
        <v>-95.100000000004002</v>
      </c>
      <c r="C88" s="88">
        <v>-69.52100000000064</v>
      </c>
      <c r="D88" s="88">
        <v>-81.891999999999825</v>
      </c>
      <c r="E88" s="88">
        <v>-127</v>
      </c>
      <c r="F88" s="88">
        <v>-60</v>
      </c>
      <c r="G88" s="88">
        <v>-112</v>
      </c>
      <c r="H88" s="88">
        <v>-76</v>
      </c>
      <c r="I88" s="88">
        <v>-110</v>
      </c>
      <c r="J88" s="88">
        <v>-184.68299999998999</v>
      </c>
      <c r="K88" s="88">
        <v>-134.96399999999994</v>
      </c>
      <c r="L88" s="88">
        <v>-54</v>
      </c>
      <c r="M88" s="121">
        <v>-164</v>
      </c>
      <c r="N88" s="121">
        <v>-660</v>
      </c>
      <c r="O88" s="121">
        <v>-203</v>
      </c>
      <c r="P88" s="121">
        <v>-124</v>
      </c>
      <c r="Q88" s="121">
        <v>-279</v>
      </c>
      <c r="R88" s="121">
        <v>-166</v>
      </c>
      <c r="S88" s="121">
        <v>-209</v>
      </c>
      <c r="T88" s="121">
        <v>-238.27000000000044</v>
      </c>
      <c r="U88" s="121">
        <v>-172.78699999999844</v>
      </c>
      <c r="V88" s="121">
        <v>-218.625</v>
      </c>
      <c r="W88" s="121">
        <v>-154.99000000000024</v>
      </c>
      <c r="X88" s="121">
        <v>-181.61899999999741</v>
      </c>
      <c r="Y88" s="121">
        <v>-193.57335899999725</v>
      </c>
      <c r="Z88" s="121">
        <v>-218.04986679000285</v>
      </c>
      <c r="AA88" s="121">
        <v>-206.26161095000043</v>
      </c>
    </row>
    <row r="89" spans="1:27" x14ac:dyDescent="0.3">
      <c r="A89" s="77" t="s">
        <v>43</v>
      </c>
      <c r="B89" s="89">
        <v>89.764077999997426</v>
      </c>
      <c r="C89" s="89">
        <v>69.511000000001104</v>
      </c>
      <c r="D89" s="89">
        <v>84.947000000002845</v>
      </c>
      <c r="E89" s="89">
        <v>129</v>
      </c>
      <c r="F89" s="89">
        <v>61</v>
      </c>
      <c r="G89" s="89">
        <v>110</v>
      </c>
      <c r="H89" s="89">
        <v>72</v>
      </c>
      <c r="I89" s="89">
        <v>108</v>
      </c>
      <c r="J89" s="89">
        <v>183.58699999999999</v>
      </c>
      <c r="K89" s="89">
        <v>133.95900000000211</v>
      </c>
      <c r="L89" s="89">
        <v>59</v>
      </c>
      <c r="M89" s="93">
        <v>163</v>
      </c>
      <c r="N89" s="93">
        <v>653</v>
      </c>
      <c r="O89" s="93">
        <v>204</v>
      </c>
      <c r="P89" s="93">
        <v>127</v>
      </c>
      <c r="Q89" s="93">
        <v>278</v>
      </c>
      <c r="R89" s="93">
        <v>167</v>
      </c>
      <c r="S89" s="93">
        <v>209</v>
      </c>
      <c r="T89" s="93">
        <v>236.21099999999888</v>
      </c>
      <c r="U89" s="93">
        <v>174.85299999999825</v>
      </c>
      <c r="V89" s="93">
        <v>219.92000000000735</v>
      </c>
      <c r="W89" s="93">
        <v>155.12899999999718</v>
      </c>
      <c r="X89" s="93">
        <v>182.75200000000132</v>
      </c>
      <c r="Y89" s="93">
        <v>200.3403589999989</v>
      </c>
      <c r="Z89" s="93">
        <v>210.60586679000335</v>
      </c>
      <c r="AA89" s="93">
        <v>210.26161095000089</v>
      </c>
    </row>
    <row r="90" spans="1:27" x14ac:dyDescent="0.3">
      <c r="A90" s="77" t="s">
        <v>44</v>
      </c>
      <c r="B90" s="89">
        <v>-7.1054273576010019E-15</v>
      </c>
      <c r="C90" s="89">
        <v>8.659739592076221E-15</v>
      </c>
      <c r="D90" s="89">
        <v>-6.6613381477509392E-15</v>
      </c>
      <c r="E90" s="89">
        <v>0</v>
      </c>
      <c r="F90" s="89">
        <v>0</v>
      </c>
      <c r="G90" s="89">
        <v>0</v>
      </c>
      <c r="H90" s="89">
        <v>0</v>
      </c>
      <c r="I90" s="89">
        <v>0</v>
      </c>
      <c r="J90" s="89">
        <v>-4.7739590058881731E-15</v>
      </c>
      <c r="K90" s="89">
        <v>0</v>
      </c>
      <c r="L90" s="89">
        <v>0</v>
      </c>
      <c r="M90" s="93">
        <v>0</v>
      </c>
      <c r="N90" s="93">
        <v>0</v>
      </c>
      <c r="O90" s="93">
        <v>0</v>
      </c>
      <c r="P90" s="93">
        <v>0</v>
      </c>
      <c r="Q90" s="93">
        <v>0</v>
      </c>
      <c r="R90" s="93">
        <v>0</v>
      </c>
      <c r="S90" s="93">
        <v>0</v>
      </c>
      <c r="T90" s="93">
        <v>2.3314683517128287E-15</v>
      </c>
      <c r="U90" s="93">
        <v>-1.4155343563970746E-15</v>
      </c>
      <c r="V90" s="93">
        <v>-4.6629367034256575E-15</v>
      </c>
      <c r="W90" s="93">
        <v>-8.8817841970012523E-16</v>
      </c>
      <c r="X90" s="93">
        <v>2.1024848528838902E-15</v>
      </c>
      <c r="Y90" s="93">
        <v>2.4841240175987878E-15</v>
      </c>
      <c r="Z90" s="93">
        <v>-3.6984304507825527E-15</v>
      </c>
      <c r="AA90" s="93">
        <v>0</v>
      </c>
    </row>
    <row r="91" spans="1:27" x14ac:dyDescent="0.3">
      <c r="A91" s="77" t="s">
        <v>45</v>
      </c>
      <c r="B91" s="89">
        <v>3.4999999999939746E-2</v>
      </c>
      <c r="C91" s="89">
        <v>0</v>
      </c>
      <c r="D91" s="89">
        <v>0</v>
      </c>
      <c r="E91" s="89">
        <v>0</v>
      </c>
      <c r="F91" s="89">
        <v>0</v>
      </c>
      <c r="G91" s="89">
        <v>0</v>
      </c>
      <c r="H91" s="89">
        <v>1</v>
      </c>
      <c r="I91" s="89">
        <v>-1</v>
      </c>
      <c r="J91" s="89">
        <v>0.39200000000010959</v>
      </c>
      <c r="K91" s="89">
        <v>0.44999999999999574</v>
      </c>
      <c r="L91" s="89">
        <v>0</v>
      </c>
      <c r="M91" s="93">
        <v>0</v>
      </c>
      <c r="N91" s="93">
        <v>1</v>
      </c>
      <c r="O91" s="93">
        <v>0</v>
      </c>
      <c r="P91" s="93">
        <v>0</v>
      </c>
      <c r="Q91" s="93">
        <v>0</v>
      </c>
      <c r="R91" s="93">
        <v>0</v>
      </c>
      <c r="S91" s="93">
        <v>0</v>
      </c>
      <c r="T91" s="93">
        <v>0.11700000000013233</v>
      </c>
      <c r="U91" s="93">
        <v>5.7999999999793772E-2</v>
      </c>
      <c r="V91" s="93">
        <v>0.10999999999992838</v>
      </c>
      <c r="W91" s="93">
        <v>3.899999999995174E-2</v>
      </c>
      <c r="X91" s="93">
        <v>3.8000000000145917E-2</v>
      </c>
      <c r="Y91" s="93">
        <v>-6.1860000000000266</v>
      </c>
      <c r="Z91" s="93">
        <v>0.59700000000006526</v>
      </c>
      <c r="AA91" s="93">
        <v>0.24000000000000909</v>
      </c>
    </row>
    <row r="92" spans="1:27" x14ac:dyDescent="0.3">
      <c r="A92" s="80" t="s">
        <v>46</v>
      </c>
      <c r="B92" s="83">
        <v>-5.3009220000063522</v>
      </c>
      <c r="C92" s="83">
        <v>-9.9999999987403498E-3</v>
      </c>
      <c r="D92" s="83">
        <v>3.055000000001769</v>
      </c>
      <c r="E92" s="83">
        <v>2</v>
      </c>
      <c r="F92" s="83">
        <v>2</v>
      </c>
      <c r="G92" s="83">
        <v>-1</v>
      </c>
      <c r="H92" s="83">
        <v>-4</v>
      </c>
      <c r="I92" s="83">
        <v>-1</v>
      </c>
      <c r="J92" s="83">
        <v>-0.70399999998989449</v>
      </c>
      <c r="K92" s="83">
        <v>-0.55499999999783967</v>
      </c>
      <c r="L92" s="83">
        <v>5</v>
      </c>
      <c r="M92" s="86">
        <v>-1</v>
      </c>
      <c r="N92" s="86">
        <v>-6</v>
      </c>
      <c r="O92" s="86">
        <v>1</v>
      </c>
      <c r="P92" s="86">
        <v>4</v>
      </c>
      <c r="Q92" s="86">
        <v>0</v>
      </c>
      <c r="R92" s="86">
        <v>2</v>
      </c>
      <c r="S92" s="86">
        <v>0</v>
      </c>
      <c r="T92" s="86">
        <v>-1.9420000000014261</v>
      </c>
      <c r="U92" s="86">
        <v>2.123999999999596</v>
      </c>
      <c r="V92" s="86">
        <v>1.4050000000072724</v>
      </c>
      <c r="W92" s="86">
        <v>0.17799999999689131</v>
      </c>
      <c r="X92" s="86">
        <v>1.1710000000040515</v>
      </c>
      <c r="Y92" s="86">
        <v>0.58100000000162044</v>
      </c>
      <c r="Z92" s="86">
        <v>-6.8469999999994435</v>
      </c>
      <c r="AA92" s="86">
        <v>4.2400000000004638</v>
      </c>
    </row>
    <row r="93" spans="1:27" x14ac:dyDescent="0.3">
      <c r="A93" s="77" t="s">
        <v>47</v>
      </c>
      <c r="B93" s="89">
        <v>-9.9999999997635314E-4</v>
      </c>
      <c r="C93" s="89">
        <v>15.006999999999998</v>
      </c>
      <c r="D93" s="89">
        <v>-9.9940000000000051</v>
      </c>
      <c r="E93" s="89">
        <v>-5</v>
      </c>
      <c r="F93" s="89">
        <v>0</v>
      </c>
      <c r="G93" s="89">
        <v>0</v>
      </c>
      <c r="H93" s="89">
        <v>0</v>
      </c>
      <c r="I93" s="89">
        <v>0</v>
      </c>
      <c r="J93" s="89">
        <v>0</v>
      </c>
      <c r="K93" s="89">
        <v>6.9999999999978968E-3</v>
      </c>
      <c r="L93" s="89">
        <v>0</v>
      </c>
      <c r="M93" s="93">
        <v>0</v>
      </c>
      <c r="N93" s="93">
        <v>0</v>
      </c>
      <c r="O93" s="93">
        <v>0</v>
      </c>
      <c r="P93" s="93">
        <v>0</v>
      </c>
      <c r="Q93" s="93">
        <v>0</v>
      </c>
      <c r="R93" s="93">
        <v>0</v>
      </c>
      <c r="S93" s="93">
        <v>0</v>
      </c>
      <c r="T93" s="93">
        <v>0</v>
      </c>
      <c r="U93" s="93">
        <v>0</v>
      </c>
      <c r="V93" s="93">
        <v>0</v>
      </c>
      <c r="W93" s="93">
        <v>-7.1054273576010019E-15</v>
      </c>
      <c r="X93" s="93">
        <v>0</v>
      </c>
      <c r="Y93" s="93">
        <v>0</v>
      </c>
      <c r="Z93" s="93">
        <v>0</v>
      </c>
      <c r="AA93" s="93">
        <v>7.1054273576010019E-15</v>
      </c>
    </row>
    <row r="94" spans="1:27" x14ac:dyDescent="0.3">
      <c r="A94" s="80" t="s">
        <v>48</v>
      </c>
      <c r="B94" s="90">
        <v>-5.3019220000063569</v>
      </c>
      <c r="C94" s="90">
        <v>14.997000000001236</v>
      </c>
      <c r="D94" s="90">
        <v>-6.9389999999982592</v>
      </c>
      <c r="E94" s="90">
        <v>-3</v>
      </c>
      <c r="F94" s="90">
        <v>2</v>
      </c>
      <c r="G94" s="90">
        <v>-1</v>
      </c>
      <c r="H94" s="90">
        <v>-4</v>
      </c>
      <c r="I94" s="90">
        <v>-1</v>
      </c>
      <c r="J94" s="90">
        <v>-0.70399999998989449</v>
      </c>
      <c r="K94" s="90">
        <v>-0.54799999999784177</v>
      </c>
      <c r="L94" s="90">
        <v>5</v>
      </c>
      <c r="M94" s="122">
        <v>-1</v>
      </c>
      <c r="N94" s="122">
        <v>-6</v>
      </c>
      <c r="O94" s="122">
        <v>1</v>
      </c>
      <c r="P94" s="122">
        <v>4</v>
      </c>
      <c r="Q94" s="122">
        <v>0</v>
      </c>
      <c r="R94" s="122">
        <v>2</v>
      </c>
      <c r="S94" s="122">
        <v>0</v>
      </c>
      <c r="T94" s="122">
        <v>-1.9420000000014261</v>
      </c>
      <c r="U94" s="122">
        <v>2.123999999999596</v>
      </c>
      <c r="V94" s="122">
        <v>1.4050000000072724</v>
      </c>
      <c r="W94" s="122">
        <v>0.17799999999688421</v>
      </c>
      <c r="X94" s="122">
        <v>1.1710000000040515</v>
      </c>
      <c r="Y94" s="122">
        <v>0.58100000000162044</v>
      </c>
      <c r="Z94" s="122">
        <v>-6.8469999999994435</v>
      </c>
      <c r="AA94" s="122">
        <v>4.2400000000004709</v>
      </c>
    </row>
    <row r="95" spans="1:27" x14ac:dyDescent="0.3">
      <c r="A95" s="113"/>
      <c r="B95" s="114"/>
      <c r="C95" s="115"/>
      <c r="D95" s="115"/>
      <c r="E95" s="115"/>
      <c r="F95" s="115"/>
      <c r="G95" s="115"/>
      <c r="H95" s="115"/>
      <c r="I95" s="115"/>
      <c r="J95" s="115"/>
      <c r="K95" s="115"/>
      <c r="L95" s="115"/>
      <c r="M95" s="143"/>
      <c r="N95" s="143"/>
      <c r="O95" s="143"/>
      <c r="P95" s="143"/>
      <c r="Q95" s="143"/>
      <c r="R95" s="143"/>
      <c r="S95" s="143"/>
      <c r="T95" s="143"/>
      <c r="U95" s="143"/>
      <c r="V95" s="143"/>
      <c r="W95" s="143"/>
      <c r="X95" s="143"/>
      <c r="Y95" s="143"/>
      <c r="Z95" s="143"/>
      <c r="AA95" s="143"/>
    </row>
    <row r="96" spans="1:27" ht="15.5" x14ac:dyDescent="0.35">
      <c r="A96" s="146" t="s">
        <v>65</v>
      </c>
      <c r="B96" s="147"/>
      <c r="C96" s="147"/>
      <c r="D96" s="147"/>
      <c r="E96" s="147"/>
      <c r="F96" s="147"/>
      <c r="G96" s="147"/>
      <c r="H96" s="147"/>
      <c r="I96" s="147"/>
      <c r="J96" s="147"/>
      <c r="K96" s="147"/>
      <c r="L96" s="147"/>
      <c r="M96" s="147"/>
      <c r="N96" s="147"/>
      <c r="O96" s="147"/>
      <c r="P96" s="147"/>
      <c r="Q96" s="147"/>
      <c r="R96" s="147"/>
      <c r="S96" s="147"/>
      <c r="T96" s="147"/>
      <c r="U96" s="147"/>
      <c r="V96" s="147"/>
      <c r="W96" s="147"/>
      <c r="X96" s="147"/>
      <c r="Y96" s="147"/>
      <c r="Z96" s="147"/>
      <c r="AA96" s="147"/>
    </row>
    <row r="97" spans="1:27" x14ac:dyDescent="0.3">
      <c r="A97" s="79" t="s">
        <v>42</v>
      </c>
      <c r="B97" s="121">
        <v>10038.664999999997</v>
      </c>
      <c r="C97" s="88">
        <v>8442.5329999999994</v>
      </c>
      <c r="D97" s="88">
        <v>9889.5519999999997</v>
      </c>
      <c r="E97" s="88">
        <v>9534</v>
      </c>
      <c r="F97" s="88">
        <v>10274</v>
      </c>
      <c r="G97" s="88">
        <v>8311</v>
      </c>
      <c r="H97" s="88">
        <v>9810</v>
      </c>
      <c r="I97" s="88">
        <v>9295</v>
      </c>
      <c r="J97" s="88">
        <v>10175.914000000008</v>
      </c>
      <c r="K97" s="88">
        <v>8369.4520000000011</v>
      </c>
      <c r="L97" s="88">
        <v>9902</v>
      </c>
      <c r="M97" s="121">
        <v>9550</v>
      </c>
      <c r="N97" s="121">
        <v>10837</v>
      </c>
      <c r="O97" s="121">
        <v>9461</v>
      </c>
      <c r="P97" s="121">
        <v>11165</v>
      </c>
      <c r="Q97" s="121">
        <v>10387</v>
      </c>
      <c r="R97" s="121">
        <v>12134</v>
      </c>
      <c r="S97" s="121">
        <v>9478</v>
      </c>
      <c r="T97" s="121">
        <v>10780.092000000001</v>
      </c>
      <c r="U97" s="121">
        <v>9656.3670000000002</v>
      </c>
      <c r="V97" s="121">
        <v>11488.925000000003</v>
      </c>
      <c r="W97" s="121">
        <v>9036.3420000000006</v>
      </c>
      <c r="X97" s="121">
        <v>11327.145000000004</v>
      </c>
      <c r="Y97" s="121">
        <v>10655.375</v>
      </c>
      <c r="Z97" s="121">
        <v>12123.972000000002</v>
      </c>
      <c r="AA97" s="121">
        <v>9654.4399999999987</v>
      </c>
    </row>
    <row r="98" spans="1:27" x14ac:dyDescent="0.3">
      <c r="A98" s="77" t="s">
        <v>43</v>
      </c>
      <c r="B98" s="93">
        <v>-9787.5830000000024</v>
      </c>
      <c r="C98" s="89">
        <v>-8279.0519999999979</v>
      </c>
      <c r="D98" s="89">
        <v>-9339.7939999999999</v>
      </c>
      <c r="E98" s="89">
        <v>-8805</v>
      </c>
      <c r="F98" s="89">
        <v>-9660</v>
      </c>
      <c r="G98" s="89">
        <v>-8067</v>
      </c>
      <c r="H98" s="89">
        <v>-9191</v>
      </c>
      <c r="I98" s="89">
        <v>-8527</v>
      </c>
      <c r="J98" s="89">
        <v>-9527</v>
      </c>
      <c r="K98" s="89">
        <v>-8177.2199999999975</v>
      </c>
      <c r="L98" s="89">
        <v>-9301</v>
      </c>
      <c r="M98" s="93">
        <v>-8764</v>
      </c>
      <c r="N98" s="93">
        <v>-10007</v>
      </c>
      <c r="O98" s="93">
        <v>-9384</v>
      </c>
      <c r="P98" s="93">
        <v>-10526</v>
      </c>
      <c r="Q98" s="93">
        <v>-9524</v>
      </c>
      <c r="R98" s="93">
        <v>-11281</v>
      </c>
      <c r="S98" s="93">
        <v>-9235</v>
      </c>
      <c r="T98" s="93">
        <v>-10062.364</v>
      </c>
      <c r="U98" s="93">
        <v>-8806.885000000002</v>
      </c>
      <c r="V98" s="93">
        <v>-10636.542999999996</v>
      </c>
      <c r="W98" s="93">
        <v>-8822.7670000000016</v>
      </c>
      <c r="X98" s="93">
        <v>-10536.933999999997</v>
      </c>
      <c r="Y98" s="93">
        <v>-9652.2849999999962</v>
      </c>
      <c r="Z98" s="93">
        <v>-11050.665999999997</v>
      </c>
      <c r="AA98" s="93">
        <v>-9365.4439999999995</v>
      </c>
    </row>
    <row r="99" spans="1:27" x14ac:dyDescent="0.3">
      <c r="A99" s="77" t="s">
        <v>44</v>
      </c>
      <c r="B99" s="93">
        <v>-96.805000000000021</v>
      </c>
      <c r="C99" s="89">
        <v>5.362000000000009</v>
      </c>
      <c r="D99" s="89">
        <v>6.3079999999999927</v>
      </c>
      <c r="E99" s="89">
        <v>7</v>
      </c>
      <c r="F99" s="89">
        <v>-15</v>
      </c>
      <c r="G99" s="89">
        <v>5</v>
      </c>
      <c r="H99" s="89">
        <v>-9</v>
      </c>
      <c r="I99" s="89">
        <v>1</v>
      </c>
      <c r="J99" s="89">
        <v>6</v>
      </c>
      <c r="K99" s="89">
        <v>4.4539999999999997</v>
      </c>
      <c r="L99" s="89">
        <v>8</v>
      </c>
      <c r="M99" s="93">
        <v>6</v>
      </c>
      <c r="N99" s="93">
        <v>18</v>
      </c>
      <c r="O99" s="93">
        <v>7</v>
      </c>
      <c r="P99" s="93">
        <v>8</v>
      </c>
      <c r="Q99" s="93">
        <v>0</v>
      </c>
      <c r="R99" s="93">
        <v>9</v>
      </c>
      <c r="S99" s="93">
        <v>16</v>
      </c>
      <c r="T99" s="93">
        <v>6.8460000000000027</v>
      </c>
      <c r="U99" s="93">
        <v>1.872999999999998</v>
      </c>
      <c r="V99" s="93">
        <v>24.816999999999993</v>
      </c>
      <c r="W99" s="93">
        <v>5.5519999999999996</v>
      </c>
      <c r="X99" s="93">
        <v>-18.565999999999995</v>
      </c>
      <c r="Y99" s="93">
        <v>6.9060000000000006</v>
      </c>
      <c r="Z99" s="93">
        <v>-12.999000000000002</v>
      </c>
      <c r="AA99" s="93">
        <v>19.343</v>
      </c>
    </row>
    <row r="100" spans="1:27" x14ac:dyDescent="0.3">
      <c r="A100" s="77" t="s">
        <v>45</v>
      </c>
      <c r="B100" s="93">
        <v>-231.07100000000008</v>
      </c>
      <c r="C100" s="89">
        <v>-226.172</v>
      </c>
      <c r="D100" s="89">
        <v>-229.70799999999997</v>
      </c>
      <c r="E100" s="89">
        <v>-227</v>
      </c>
      <c r="F100" s="89">
        <v>-226</v>
      </c>
      <c r="G100" s="89">
        <v>-219</v>
      </c>
      <c r="H100" s="89">
        <v>-231</v>
      </c>
      <c r="I100" s="89">
        <v>-219</v>
      </c>
      <c r="J100" s="89">
        <v>-250</v>
      </c>
      <c r="K100" s="89">
        <v>-220.72899999999998</v>
      </c>
      <c r="L100" s="89">
        <v>-222</v>
      </c>
      <c r="M100" s="93">
        <v>-225</v>
      </c>
      <c r="N100" s="93">
        <v>-270</v>
      </c>
      <c r="O100" s="93">
        <v>-248</v>
      </c>
      <c r="P100" s="93">
        <v>-257</v>
      </c>
      <c r="Q100" s="93">
        <v>-258</v>
      </c>
      <c r="R100" s="93">
        <v>-281</v>
      </c>
      <c r="S100" s="93">
        <v>-258</v>
      </c>
      <c r="T100" s="93">
        <v>-258.35499999999996</v>
      </c>
      <c r="U100" s="93">
        <v>-261.57600000000025</v>
      </c>
      <c r="V100" s="93">
        <v>-328.31600000000003</v>
      </c>
      <c r="W100" s="93">
        <v>-262.25400000000008</v>
      </c>
      <c r="X100" s="93">
        <v>-274.02999999999992</v>
      </c>
      <c r="Y100" s="93">
        <v>-291.20600000000007</v>
      </c>
      <c r="Z100" s="93">
        <v>-277.42199999999991</v>
      </c>
      <c r="AA100" s="93">
        <v>-269.32899999999995</v>
      </c>
    </row>
    <row r="101" spans="1:27" x14ac:dyDescent="0.3">
      <c r="A101" s="80" t="s">
        <v>46</v>
      </c>
      <c r="B101" s="86">
        <v>-76.794000000004232</v>
      </c>
      <c r="C101" s="83">
        <v>-57.328999999998615</v>
      </c>
      <c r="D101" s="83">
        <v>326.35800000000074</v>
      </c>
      <c r="E101" s="83">
        <v>508</v>
      </c>
      <c r="F101" s="83">
        <v>374</v>
      </c>
      <c r="G101" s="83">
        <v>29</v>
      </c>
      <c r="H101" s="83">
        <v>380</v>
      </c>
      <c r="I101" s="83">
        <v>550</v>
      </c>
      <c r="J101" s="83">
        <v>405</v>
      </c>
      <c r="K101" s="83">
        <v>-24.042999999997615</v>
      </c>
      <c r="L101" s="83">
        <v>388</v>
      </c>
      <c r="M101" s="86">
        <v>566</v>
      </c>
      <c r="N101" s="86">
        <f>578</f>
        <v>578</v>
      </c>
      <c r="O101" s="86">
        <f>-164+110</f>
        <v>-54</v>
      </c>
      <c r="P101" s="86">
        <v>389</v>
      </c>
      <c r="Q101" s="86">
        <v>603</v>
      </c>
      <c r="R101" s="86">
        <v>580</v>
      </c>
      <c r="S101" s="86">
        <v>0</v>
      </c>
      <c r="T101" s="86">
        <v>466.21899999999931</v>
      </c>
      <c r="U101" s="86">
        <v>589.7789999999992</v>
      </c>
      <c r="V101" s="86">
        <v>548.88300000000572</v>
      </c>
      <c r="W101" s="86">
        <v>-43.127000000003122</v>
      </c>
      <c r="X101" s="86">
        <v>497.61500000000439</v>
      </c>
      <c r="Y101" s="86">
        <v>718.79000000000156</v>
      </c>
      <c r="Z101" s="86">
        <v>782.88500000000317</v>
      </c>
      <c r="AA101" s="86">
        <v>39.010000000000865</v>
      </c>
    </row>
    <row r="102" spans="1:27" x14ac:dyDescent="0.3">
      <c r="A102" s="77" t="s">
        <v>47</v>
      </c>
      <c r="B102" s="93">
        <v>-5.9040879999999945</v>
      </c>
      <c r="C102" s="89">
        <v>-58.814</v>
      </c>
      <c r="D102" s="89">
        <v>33.549999999999997</v>
      </c>
      <c r="E102" s="89">
        <v>-3</v>
      </c>
      <c r="F102" s="89">
        <v>18</v>
      </c>
      <c r="G102" s="89">
        <v>-1</v>
      </c>
      <c r="H102" s="89">
        <v>11</v>
      </c>
      <c r="I102" s="89">
        <v>-20</v>
      </c>
      <c r="J102" s="89">
        <v>-12</v>
      </c>
      <c r="K102" s="89">
        <v>-31.286000000000001</v>
      </c>
      <c r="L102" s="89">
        <v>-33</v>
      </c>
      <c r="M102" s="93">
        <v>-22</v>
      </c>
      <c r="N102" s="93">
        <v>44</v>
      </c>
      <c r="O102" s="93">
        <v>17</v>
      </c>
      <c r="P102" s="93">
        <v>-2</v>
      </c>
      <c r="Q102" s="93">
        <v>-3</v>
      </c>
      <c r="R102" s="93">
        <v>23</v>
      </c>
      <c r="S102" s="93">
        <v>25</v>
      </c>
      <c r="T102" s="93">
        <v>17.626000000000005</v>
      </c>
      <c r="U102" s="93">
        <v>25.890999999999991</v>
      </c>
      <c r="V102" s="93">
        <v>8.992999999999995</v>
      </c>
      <c r="W102" s="93">
        <v>21.649999999999995</v>
      </c>
      <c r="X102" s="93">
        <v>40.417000000000002</v>
      </c>
      <c r="Y102" s="93">
        <v>1.8909999999999858</v>
      </c>
      <c r="Z102" s="93">
        <v>37.315999999999988</v>
      </c>
      <c r="AA102" s="93">
        <v>-12.044999999999998</v>
      </c>
    </row>
    <row r="103" spans="1:27" x14ac:dyDescent="0.3">
      <c r="A103" s="80" t="s">
        <v>48</v>
      </c>
      <c r="B103" s="122">
        <v>-82.698088000004233</v>
      </c>
      <c r="C103" s="90">
        <v>-116.14299999999861</v>
      </c>
      <c r="D103" s="90">
        <v>359.90800000000075</v>
      </c>
      <c r="E103" s="90">
        <v>505</v>
      </c>
      <c r="F103" s="90">
        <v>391</v>
      </c>
      <c r="G103" s="90">
        <v>28</v>
      </c>
      <c r="H103" s="90">
        <v>391</v>
      </c>
      <c r="I103" s="90">
        <v>530</v>
      </c>
      <c r="J103" s="90">
        <v>393</v>
      </c>
      <c r="K103" s="90">
        <v>-55.328999999997606</v>
      </c>
      <c r="L103" s="90">
        <v>355</v>
      </c>
      <c r="M103" s="122">
        <v>545</v>
      </c>
      <c r="N103" s="122">
        <f>622</f>
        <v>622</v>
      </c>
      <c r="O103" s="122">
        <f>-147+110</f>
        <v>-37</v>
      </c>
      <c r="P103" s="122">
        <v>387</v>
      </c>
      <c r="Q103" s="122">
        <v>601</v>
      </c>
      <c r="R103" s="122">
        <v>603</v>
      </c>
      <c r="S103" s="122">
        <v>25</v>
      </c>
      <c r="T103" s="122">
        <v>483.84499999999929</v>
      </c>
      <c r="U103" s="122">
        <v>615.66999999999916</v>
      </c>
      <c r="V103" s="122">
        <v>557.87600000000566</v>
      </c>
      <c r="W103" s="122">
        <v>-21.47700000000313</v>
      </c>
      <c r="X103" s="122">
        <v>538.03200000000436</v>
      </c>
      <c r="Y103" s="122">
        <v>720.68100000000163</v>
      </c>
      <c r="Z103" s="122">
        <v>820.20100000000309</v>
      </c>
      <c r="AA103" s="122">
        <v>26.965000000000252</v>
      </c>
    </row>
    <row r="104" spans="1:27" x14ac:dyDescent="0.3">
      <c r="A104" s="113"/>
      <c r="B104" s="123"/>
      <c r="C104" s="127"/>
      <c r="D104" s="127"/>
      <c r="E104" s="120"/>
      <c r="F104" s="127"/>
      <c r="G104" s="127"/>
      <c r="H104" s="124"/>
      <c r="I104" s="127"/>
      <c r="J104" s="120"/>
      <c r="K104" s="120"/>
      <c r="L104" s="120"/>
      <c r="M104" s="123"/>
      <c r="N104" s="160"/>
      <c r="O104" s="123"/>
      <c r="P104" s="123"/>
      <c r="Q104" s="123"/>
      <c r="R104" s="123"/>
      <c r="S104" s="123"/>
      <c r="T104" s="123"/>
      <c r="U104" s="123"/>
      <c r="V104" s="123"/>
      <c r="W104" s="123"/>
      <c r="X104" s="123"/>
      <c r="Y104" s="123"/>
      <c r="Z104" s="123"/>
      <c r="AA104" s="123"/>
    </row>
    <row r="105" spans="1:27" ht="20.65" customHeight="1" x14ac:dyDescent="0.3">
      <c r="A105" s="166" t="s">
        <v>66</v>
      </c>
      <c r="B105" s="166"/>
      <c r="C105" s="166"/>
      <c r="D105" s="166"/>
      <c r="E105" s="166"/>
      <c r="F105" s="166"/>
      <c r="G105" s="166"/>
      <c r="H105" s="166"/>
      <c r="M105"/>
      <c r="N105"/>
      <c r="O105"/>
      <c r="P105"/>
      <c r="Q105"/>
      <c r="R105"/>
      <c r="S105"/>
      <c r="T105"/>
      <c r="U105"/>
      <c r="V105"/>
      <c r="W105"/>
      <c r="X105"/>
      <c r="Y105"/>
      <c r="Z105"/>
      <c r="AA105"/>
    </row>
    <row r="106" spans="1:27" x14ac:dyDescent="0.3">
      <c r="A106" s="141"/>
      <c r="B106" s="113"/>
      <c r="C106" s="113"/>
      <c r="D106" s="113"/>
      <c r="E106" s="113"/>
      <c r="F106" s="113"/>
    </row>
    <row r="107" spans="1:27" x14ac:dyDescent="0.3">
      <c r="S107" s="128"/>
      <c r="T107" s="128"/>
      <c r="U107" s="128"/>
      <c r="V107" s="128"/>
      <c r="W107" s="128"/>
      <c r="X107" s="128"/>
      <c r="Y107" s="128"/>
      <c r="Z107" s="128"/>
      <c r="AA107" s="128"/>
    </row>
    <row r="108" spans="1:27" x14ac:dyDescent="0.3">
      <c r="C108" s="128"/>
      <c r="D108" s="128"/>
      <c r="E108" s="128"/>
      <c r="G108" s="128"/>
      <c r="H108" s="128"/>
      <c r="I108" s="128"/>
      <c r="J108" s="128"/>
      <c r="K108" s="128"/>
      <c r="L108" s="128"/>
      <c r="M108" s="128"/>
      <c r="N108" s="128"/>
      <c r="O108" s="128"/>
      <c r="P108" s="128"/>
      <c r="Q108" s="128"/>
      <c r="R108" s="128"/>
      <c r="S108" s="128"/>
      <c r="T108" s="128"/>
      <c r="U108" s="128"/>
      <c r="V108" s="128"/>
      <c r="W108" s="128"/>
      <c r="X108" s="128"/>
      <c r="Y108" s="128"/>
      <c r="Z108" s="128"/>
      <c r="AA108" s="128"/>
    </row>
    <row r="109" spans="1:27" x14ac:dyDescent="0.3">
      <c r="B109" s="128"/>
      <c r="C109" s="128"/>
      <c r="D109" s="128"/>
      <c r="E109" s="128"/>
      <c r="F109" s="128"/>
      <c r="G109" s="128"/>
      <c r="H109" s="128"/>
      <c r="I109" s="128"/>
      <c r="J109" s="128"/>
      <c r="K109" s="128"/>
    </row>
    <row r="110" spans="1:27" x14ac:dyDescent="0.3">
      <c r="B110" s="128"/>
      <c r="C110" s="128"/>
      <c r="D110" s="128"/>
      <c r="E110" s="128"/>
      <c r="F110" s="128"/>
      <c r="G110" s="128"/>
      <c r="H110" s="128"/>
      <c r="I110" s="128"/>
    </row>
    <row r="111" spans="1:27" x14ac:dyDescent="0.3">
      <c r="B111" s="128"/>
      <c r="C111" s="128"/>
      <c r="D111" s="128"/>
      <c r="E111" s="128"/>
      <c r="F111" s="128"/>
      <c r="G111" s="128"/>
      <c r="H111" s="128"/>
      <c r="I111" s="128"/>
      <c r="J111" s="128"/>
      <c r="K111" s="128"/>
    </row>
    <row r="112" spans="1:27" x14ac:dyDescent="0.3">
      <c r="B112" s="128"/>
      <c r="C112" s="128"/>
      <c r="D112" s="128"/>
      <c r="E112" s="128"/>
      <c r="F112" s="128"/>
      <c r="G112" s="128"/>
      <c r="H112" s="128"/>
      <c r="I112" s="128"/>
      <c r="J112" s="128"/>
      <c r="K112" s="128"/>
    </row>
    <row r="113" spans="2:11" x14ac:dyDescent="0.3">
      <c r="B113" s="128"/>
      <c r="C113" s="128"/>
      <c r="D113" s="128"/>
      <c r="E113" s="128"/>
      <c r="F113" s="128"/>
      <c r="G113" s="128"/>
      <c r="H113" s="128"/>
      <c r="I113" s="128"/>
      <c r="J113" s="128"/>
      <c r="K113" s="128"/>
    </row>
    <row r="114" spans="2:11" x14ac:dyDescent="0.3">
      <c r="B114" s="128"/>
      <c r="C114" s="128"/>
      <c r="D114" s="128"/>
      <c r="E114" s="128"/>
      <c r="F114" s="128"/>
      <c r="G114" s="128"/>
      <c r="H114" s="128"/>
      <c r="I114" s="128"/>
      <c r="J114" s="128"/>
      <c r="K114" s="128"/>
    </row>
    <row r="115" spans="2:11" x14ac:dyDescent="0.3">
      <c r="B115" s="128"/>
      <c r="C115" s="128"/>
      <c r="D115" s="128"/>
      <c r="E115" s="128"/>
      <c r="F115" s="128"/>
      <c r="G115" s="128"/>
      <c r="H115" s="128"/>
      <c r="I115" s="128"/>
      <c r="J115" s="128"/>
      <c r="K115" s="128"/>
    </row>
    <row r="116" spans="2:11" x14ac:dyDescent="0.3">
      <c r="C116" s="128"/>
      <c r="D116" s="128"/>
    </row>
    <row r="117" spans="2:11" x14ac:dyDescent="0.3">
      <c r="C117" s="128"/>
      <c r="D117" s="128"/>
      <c r="E117" s="128"/>
      <c r="F117" s="128"/>
      <c r="G117" s="128"/>
      <c r="H117" s="128"/>
      <c r="I117" s="128"/>
      <c r="J117" s="128"/>
      <c r="K117" s="128"/>
    </row>
    <row r="118" spans="2:11" x14ac:dyDescent="0.3">
      <c r="C118" s="128"/>
      <c r="D118" s="128"/>
      <c r="E118" s="128"/>
      <c r="F118" s="128"/>
      <c r="G118" s="128"/>
      <c r="H118" s="128"/>
      <c r="I118" s="128"/>
      <c r="J118" s="128"/>
      <c r="K118" s="128"/>
    </row>
    <row r="119" spans="2:11" x14ac:dyDescent="0.3">
      <c r="C119" s="128"/>
      <c r="D119" s="128"/>
      <c r="E119" s="128"/>
      <c r="F119" s="128"/>
      <c r="G119" s="128"/>
      <c r="H119" s="128"/>
      <c r="I119" s="128"/>
      <c r="J119" s="128"/>
      <c r="K119" s="128"/>
    </row>
    <row r="120" spans="2:11" x14ac:dyDescent="0.3">
      <c r="C120" s="128"/>
      <c r="D120" s="128"/>
      <c r="E120" s="128"/>
      <c r="F120" s="128"/>
      <c r="G120" s="128"/>
      <c r="H120" s="128"/>
      <c r="I120" s="128"/>
      <c r="J120" s="128"/>
      <c r="K120" s="128"/>
    </row>
    <row r="121" spans="2:11" x14ac:dyDescent="0.3">
      <c r="C121" s="128"/>
      <c r="D121" s="128"/>
      <c r="E121" s="128"/>
      <c r="F121" s="128"/>
      <c r="G121" s="128"/>
      <c r="H121" s="128"/>
      <c r="I121" s="128"/>
      <c r="J121" s="128"/>
      <c r="K121" s="128"/>
    </row>
    <row r="122" spans="2:11" x14ac:dyDescent="0.3">
      <c r="C122" s="128"/>
      <c r="D122" s="128"/>
      <c r="E122" s="128"/>
      <c r="F122" s="128"/>
      <c r="G122" s="128"/>
      <c r="H122" s="128"/>
      <c r="I122" s="128"/>
      <c r="J122" s="128"/>
      <c r="K122" s="128"/>
    </row>
    <row r="123" spans="2:11" x14ac:dyDescent="0.3">
      <c r="C123" s="128"/>
      <c r="D123" s="128"/>
      <c r="E123" s="128"/>
      <c r="F123" s="128"/>
      <c r="G123" s="128"/>
      <c r="H123" s="128"/>
    </row>
    <row r="124" spans="2:11" x14ac:dyDescent="0.3">
      <c r="C124" s="128"/>
      <c r="D124" s="128"/>
      <c r="E124" s="128"/>
      <c r="F124" s="128"/>
      <c r="G124" s="128"/>
      <c r="H124" s="128"/>
    </row>
    <row r="125" spans="2:11" x14ac:dyDescent="0.3">
      <c r="C125" s="128"/>
      <c r="D125" s="128"/>
      <c r="E125" s="128"/>
      <c r="F125" s="128"/>
      <c r="G125" s="128"/>
      <c r="H125" s="128"/>
    </row>
    <row r="126" spans="2:11" x14ac:dyDescent="0.3">
      <c r="C126" s="128"/>
      <c r="D126" s="128"/>
      <c r="E126" s="128"/>
      <c r="F126" s="128"/>
      <c r="G126" s="128"/>
      <c r="H126" s="128"/>
    </row>
    <row r="127" spans="2:11" x14ac:dyDescent="0.3">
      <c r="C127" s="128"/>
      <c r="D127" s="128"/>
      <c r="E127" s="128"/>
      <c r="F127" s="128"/>
      <c r="G127" s="128"/>
      <c r="H127" s="128"/>
    </row>
    <row r="128" spans="2:11" x14ac:dyDescent="0.3">
      <c r="C128" s="128"/>
      <c r="D128" s="128"/>
      <c r="E128" s="128"/>
      <c r="F128" s="128"/>
      <c r="G128" s="128"/>
      <c r="H128" s="128"/>
    </row>
    <row r="129" spans="3:8" x14ac:dyDescent="0.3">
      <c r="C129" s="128"/>
      <c r="D129" s="128"/>
      <c r="E129" s="128"/>
      <c r="F129" s="128"/>
      <c r="G129" s="128"/>
      <c r="H129" s="128"/>
    </row>
    <row r="130" spans="3:8" x14ac:dyDescent="0.3">
      <c r="C130" s="128"/>
      <c r="D130" s="128"/>
      <c r="E130" s="128"/>
      <c r="F130" s="128"/>
      <c r="G130" s="128"/>
      <c r="H130" s="128"/>
    </row>
    <row r="131" spans="3:8" x14ac:dyDescent="0.3">
      <c r="C131" s="128"/>
      <c r="D131" s="128"/>
      <c r="E131" s="128"/>
      <c r="F131" s="128"/>
      <c r="G131" s="128"/>
      <c r="H131" s="128"/>
    </row>
    <row r="132" spans="3:8" x14ac:dyDescent="0.3">
      <c r="C132" s="128"/>
      <c r="D132" s="128"/>
      <c r="E132" s="128"/>
      <c r="F132" s="128"/>
      <c r="G132" s="128"/>
      <c r="H132" s="128"/>
    </row>
    <row r="133" spans="3:8" x14ac:dyDescent="0.3">
      <c r="C133" s="128"/>
      <c r="D133" s="128"/>
      <c r="E133" s="128"/>
      <c r="F133" s="128"/>
      <c r="G133" s="128"/>
      <c r="H133" s="128"/>
    </row>
    <row r="134" spans="3:8" x14ac:dyDescent="0.3">
      <c r="C134" s="128"/>
      <c r="D134" s="128"/>
      <c r="E134" s="128"/>
      <c r="F134" s="128"/>
      <c r="G134" s="128"/>
      <c r="H134" s="128"/>
    </row>
  </sheetData>
  <mergeCells count="1">
    <mergeCell ref="A105:H105"/>
  </mergeCells>
  <phoneticPr fontId="34" type="noConversion"/>
  <pageMargins left="0.7" right="0.7" top="0.75" bottom="0.75" header="0.3" footer="0.3"/>
  <pageSetup paperSize="9" scale="1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62BBD-580C-46B9-BC14-EEE40B52031F}">
  <dimension ref="A1:Z57"/>
  <sheetViews>
    <sheetView showGridLines="0" view="pageBreakPreview" zoomScale="80" zoomScaleNormal="70" zoomScaleSheetLayoutView="80" workbookViewId="0">
      <pane xSplit="1" ySplit="4" topLeftCell="S13" activePane="bottomRight" state="frozen"/>
      <selection pane="topRight" activeCell="B1" sqref="B1"/>
      <selection pane="bottomLeft" activeCell="A5" sqref="A5"/>
      <selection pane="bottomRight" activeCell="Z56" sqref="Z56"/>
    </sheetView>
  </sheetViews>
  <sheetFormatPr baseColWidth="10" defaultColWidth="10.58203125" defaultRowHeight="14" x14ac:dyDescent="0.3"/>
  <cols>
    <col min="1" max="1" width="47.5" customWidth="1"/>
  </cols>
  <sheetData>
    <row r="1" spans="1:26" x14ac:dyDescent="0.3">
      <c r="A1" s="95"/>
      <c r="B1" s="95"/>
      <c r="C1" s="95"/>
      <c r="D1" s="95"/>
      <c r="E1" s="95"/>
    </row>
    <row r="2" spans="1:26" x14ac:dyDescent="0.3">
      <c r="A2" s="167"/>
      <c r="B2" s="96" t="s">
        <v>1</v>
      </c>
      <c r="C2" s="96" t="s">
        <v>2</v>
      </c>
      <c r="D2" s="96" t="s">
        <v>3</v>
      </c>
      <c r="E2" s="96" t="s">
        <v>4</v>
      </c>
      <c r="F2" s="96" t="s">
        <v>5</v>
      </c>
      <c r="G2" s="96" t="s">
        <v>6</v>
      </c>
      <c r="H2" s="96" t="s">
        <v>7</v>
      </c>
      <c r="I2" s="96" t="s">
        <v>8</v>
      </c>
      <c r="J2" s="96" t="s">
        <v>9</v>
      </c>
      <c r="K2" s="96" t="s">
        <v>10</v>
      </c>
      <c r="L2" s="96" t="s">
        <v>11</v>
      </c>
      <c r="M2" s="96" t="s">
        <v>12</v>
      </c>
      <c r="N2" s="96" t="s">
        <v>13</v>
      </c>
      <c r="O2" s="96" t="s">
        <v>14</v>
      </c>
      <c r="P2" s="96" t="s">
        <v>15</v>
      </c>
      <c r="Q2" s="96" t="s">
        <v>16</v>
      </c>
      <c r="R2" s="75" t="s">
        <v>17</v>
      </c>
      <c r="S2" s="75" t="s">
        <v>18</v>
      </c>
      <c r="T2" s="75" t="s">
        <v>19</v>
      </c>
      <c r="U2" s="75" t="s">
        <v>218</v>
      </c>
      <c r="V2" s="75" t="s">
        <v>222</v>
      </c>
      <c r="W2" s="75" t="s">
        <v>223</v>
      </c>
      <c r="X2" s="75" t="s">
        <v>225</v>
      </c>
      <c r="Y2" s="75" t="s">
        <v>227</v>
      </c>
      <c r="Z2" s="75" t="s">
        <v>229</v>
      </c>
    </row>
    <row r="3" spans="1:26" x14ac:dyDescent="0.3">
      <c r="A3" s="167"/>
      <c r="B3" s="97" t="s">
        <v>21</v>
      </c>
      <c r="C3" s="97" t="s">
        <v>22</v>
      </c>
      <c r="D3" s="97" t="s">
        <v>23</v>
      </c>
      <c r="E3" s="97" t="s">
        <v>24</v>
      </c>
      <c r="F3" s="97" t="s">
        <v>25</v>
      </c>
      <c r="G3" s="97" t="s">
        <v>26</v>
      </c>
      <c r="H3" s="97" t="s">
        <v>27</v>
      </c>
      <c r="I3" s="97" t="s">
        <v>28</v>
      </c>
      <c r="J3" s="97" t="s">
        <v>29</v>
      </c>
      <c r="K3" s="97" t="s">
        <v>30</v>
      </c>
      <c r="L3" s="97" t="s">
        <v>31</v>
      </c>
      <c r="M3" s="97" t="s">
        <v>32</v>
      </c>
      <c r="N3" s="97" t="s">
        <v>33</v>
      </c>
      <c r="O3" s="97" t="s">
        <v>34</v>
      </c>
      <c r="P3" s="97" t="s">
        <v>35</v>
      </c>
      <c r="Q3" s="97" t="s">
        <v>36</v>
      </c>
      <c r="R3" s="76" t="s">
        <v>37</v>
      </c>
      <c r="S3" s="76" t="s">
        <v>38</v>
      </c>
      <c r="T3" s="76" t="s">
        <v>39</v>
      </c>
      <c r="U3" s="76" t="s">
        <v>219</v>
      </c>
      <c r="V3" s="76" t="s">
        <v>221</v>
      </c>
      <c r="W3" s="76" t="s">
        <v>224</v>
      </c>
      <c r="X3" s="76" t="s">
        <v>226</v>
      </c>
      <c r="Y3" s="76" t="s">
        <v>228</v>
      </c>
      <c r="Z3" s="76" t="s">
        <v>230</v>
      </c>
    </row>
    <row r="4" spans="1:26" x14ac:dyDescent="0.3">
      <c r="A4" s="98" t="s">
        <v>40</v>
      </c>
      <c r="B4" s="99"/>
      <c r="C4" s="99"/>
      <c r="D4" s="99"/>
      <c r="E4" s="99"/>
    </row>
    <row r="5" spans="1:26" x14ac:dyDescent="0.3">
      <c r="A5" s="100"/>
      <c r="B5" s="99"/>
      <c r="C5" s="99"/>
      <c r="D5" s="99"/>
      <c r="E5" s="99"/>
      <c r="F5" s="131"/>
      <c r="G5" s="131"/>
      <c r="H5" s="131"/>
      <c r="I5" s="131"/>
      <c r="J5" s="131"/>
      <c r="K5" s="131"/>
      <c r="L5" s="131"/>
      <c r="M5" s="131"/>
      <c r="N5" s="131"/>
      <c r="O5" s="131"/>
      <c r="P5" s="131"/>
      <c r="Q5" s="131"/>
      <c r="R5" s="131"/>
      <c r="S5" s="131"/>
      <c r="T5" s="131"/>
      <c r="U5" s="131"/>
      <c r="V5" s="131"/>
      <c r="W5" s="131"/>
      <c r="X5" s="131"/>
      <c r="Y5" s="131"/>
      <c r="Z5" s="131"/>
    </row>
    <row r="6" spans="1:26" ht="17.5" x14ac:dyDescent="0.35">
      <c r="A6" s="101" t="s">
        <v>67</v>
      </c>
      <c r="B6" s="137"/>
      <c r="C6" s="137"/>
      <c r="D6" s="137"/>
      <c r="E6" s="137"/>
      <c r="F6" s="132"/>
      <c r="G6" s="132"/>
      <c r="H6" s="132"/>
      <c r="I6" s="132"/>
      <c r="J6" s="132"/>
      <c r="K6" s="132"/>
      <c r="L6" s="132"/>
      <c r="M6" s="132"/>
      <c r="N6" s="132"/>
      <c r="O6" s="132"/>
      <c r="P6" s="132"/>
      <c r="Q6" s="132"/>
      <c r="R6" s="132"/>
      <c r="S6" s="132"/>
      <c r="T6" s="132"/>
      <c r="U6" s="132"/>
      <c r="V6" s="132"/>
      <c r="W6" s="132"/>
      <c r="X6" s="132"/>
      <c r="Y6" s="132"/>
      <c r="Z6" s="132"/>
    </row>
    <row r="7" spans="1:26" x14ac:dyDescent="0.3">
      <c r="A7" s="102" t="s">
        <v>68</v>
      </c>
      <c r="B7" s="103"/>
      <c r="C7" s="103"/>
      <c r="D7" s="103"/>
      <c r="E7" s="103"/>
      <c r="F7" s="103"/>
      <c r="G7" s="103"/>
      <c r="H7" s="103"/>
      <c r="I7" s="103"/>
      <c r="J7" s="103"/>
      <c r="K7" s="103"/>
      <c r="L7" s="103"/>
      <c r="M7" s="103"/>
      <c r="N7" s="103"/>
      <c r="O7" s="103"/>
      <c r="P7" s="103"/>
      <c r="Q7" s="103"/>
      <c r="R7" s="103"/>
      <c r="S7" s="103"/>
      <c r="T7" s="103"/>
      <c r="U7" s="103"/>
      <c r="V7" s="103"/>
      <c r="W7" s="103"/>
      <c r="X7" s="103"/>
      <c r="Y7" s="103"/>
      <c r="Z7" s="103"/>
    </row>
    <row r="8" spans="1:26" x14ac:dyDescent="0.3">
      <c r="A8" s="102" t="s">
        <v>69</v>
      </c>
      <c r="B8" s="105"/>
      <c r="C8" s="105"/>
      <c r="D8" s="105"/>
      <c r="E8" s="105"/>
      <c r="F8" s="105"/>
      <c r="G8" s="105"/>
      <c r="H8" s="105"/>
      <c r="I8" s="105"/>
      <c r="J8" s="105"/>
      <c r="K8" s="105"/>
      <c r="L8" s="105"/>
      <c r="M8" s="105"/>
      <c r="N8" s="105"/>
      <c r="O8" s="105"/>
      <c r="P8" s="105"/>
      <c r="Q8" s="105"/>
      <c r="R8" s="105"/>
      <c r="S8" s="105"/>
      <c r="T8" s="105"/>
      <c r="U8" s="105"/>
      <c r="V8" s="105"/>
      <c r="W8" s="105"/>
      <c r="X8" s="105"/>
      <c r="Y8" s="105"/>
      <c r="Z8" s="105"/>
    </row>
    <row r="9" spans="1:26" x14ac:dyDescent="0.3">
      <c r="A9" s="104" t="s">
        <v>70</v>
      </c>
      <c r="B9" s="105">
        <v>1852</v>
      </c>
      <c r="C9" s="105">
        <v>1841</v>
      </c>
      <c r="D9" s="105">
        <v>1837</v>
      </c>
      <c r="E9" s="105">
        <v>1824</v>
      </c>
      <c r="F9" s="105">
        <v>1758</v>
      </c>
      <c r="G9" s="105">
        <v>1798</v>
      </c>
      <c r="H9" s="105">
        <v>1792</v>
      </c>
      <c r="I9" s="105">
        <v>1758.4649999999999</v>
      </c>
      <c r="J9" s="105">
        <v>1729</v>
      </c>
      <c r="K9" s="105">
        <v>1786</v>
      </c>
      <c r="L9" s="105">
        <v>1794</v>
      </c>
      <c r="M9" s="105">
        <v>2016</v>
      </c>
      <c r="N9" s="105">
        <v>2080</v>
      </c>
      <c r="O9" s="105">
        <v>2084</v>
      </c>
      <c r="P9" s="105">
        <v>2067</v>
      </c>
      <c r="Q9" s="105">
        <v>2088</v>
      </c>
      <c r="R9" s="105">
        <v>2095</v>
      </c>
      <c r="S9" s="105">
        <v>2082.3850000000002</v>
      </c>
      <c r="T9" s="105">
        <v>2114.8519999999999</v>
      </c>
      <c r="U9" s="105">
        <v>2349.154</v>
      </c>
      <c r="V9" s="105">
        <v>2365.9899999999998</v>
      </c>
      <c r="W9" s="105">
        <v>2380.8980000000001</v>
      </c>
      <c r="X9" s="105">
        <v>2378.337</v>
      </c>
      <c r="Y9" s="105">
        <v>2412.4229999999998</v>
      </c>
      <c r="Z9" s="105">
        <v>2336.6660000000002</v>
      </c>
    </row>
    <row r="10" spans="1:26" x14ac:dyDescent="0.3">
      <c r="A10" s="104" t="s">
        <v>71</v>
      </c>
      <c r="B10" s="105">
        <v>87</v>
      </c>
      <c r="C10" s="105">
        <v>81</v>
      </c>
      <c r="D10" s="105">
        <v>88</v>
      </c>
      <c r="E10" s="105">
        <v>130</v>
      </c>
      <c r="F10" s="105">
        <v>106</v>
      </c>
      <c r="G10" s="105">
        <v>114</v>
      </c>
      <c r="H10" s="105">
        <v>105</v>
      </c>
      <c r="I10" s="105">
        <v>150.256</v>
      </c>
      <c r="J10" s="105">
        <v>153</v>
      </c>
      <c r="K10" s="105">
        <v>147</v>
      </c>
      <c r="L10" s="105">
        <v>149</v>
      </c>
      <c r="M10" s="105">
        <v>137</v>
      </c>
      <c r="N10" s="105">
        <v>225</v>
      </c>
      <c r="O10" s="105">
        <v>224</v>
      </c>
      <c r="P10" s="105">
        <v>210</v>
      </c>
      <c r="Q10" s="105">
        <v>200</v>
      </c>
      <c r="R10" s="105">
        <v>193</v>
      </c>
      <c r="S10" s="105">
        <v>202.02199999999999</v>
      </c>
      <c r="T10" s="105">
        <v>193.958</v>
      </c>
      <c r="U10" s="105">
        <v>221.619</v>
      </c>
      <c r="V10" s="105">
        <v>210.50200000000001</v>
      </c>
      <c r="W10" s="105">
        <v>198.328</v>
      </c>
      <c r="X10" s="105">
        <v>215.88300000000001</v>
      </c>
      <c r="Y10" s="105">
        <v>207.202</v>
      </c>
      <c r="Z10" s="105">
        <v>215.935</v>
      </c>
    </row>
    <row r="11" spans="1:26" x14ac:dyDescent="0.3">
      <c r="A11" s="104" t="s">
        <v>220</v>
      </c>
      <c r="B11" s="105"/>
      <c r="C11" s="105"/>
      <c r="D11" s="105"/>
      <c r="E11" s="105"/>
      <c r="F11" s="105"/>
      <c r="G11" s="105"/>
      <c r="H11" s="105"/>
      <c r="I11" s="105"/>
      <c r="J11" s="105"/>
      <c r="K11" s="105"/>
      <c r="L11" s="105"/>
      <c r="M11" s="105"/>
      <c r="N11" s="105"/>
      <c r="O11" s="105"/>
      <c r="P11" s="105"/>
      <c r="Q11" s="105"/>
      <c r="R11" s="105"/>
      <c r="S11" s="105"/>
      <c r="T11" s="105"/>
      <c r="U11" s="105">
        <v>44.749000000000002</v>
      </c>
      <c r="V11" s="105">
        <v>46.444000000000003</v>
      </c>
      <c r="W11" s="105">
        <v>47.883000000000003</v>
      </c>
      <c r="X11" s="105">
        <v>47.494</v>
      </c>
      <c r="Y11" s="105">
        <v>38.488</v>
      </c>
      <c r="Z11" s="105">
        <v>27.844000000000001</v>
      </c>
    </row>
    <row r="12" spans="1:26" x14ac:dyDescent="0.3">
      <c r="A12" s="104" t="s">
        <v>72</v>
      </c>
      <c r="B12" s="105">
        <v>859</v>
      </c>
      <c r="C12" s="105">
        <v>818</v>
      </c>
      <c r="D12" s="105">
        <v>770</v>
      </c>
      <c r="E12" s="105">
        <v>768</v>
      </c>
      <c r="F12" s="105">
        <v>773</v>
      </c>
      <c r="G12" s="105">
        <v>764</v>
      </c>
      <c r="H12" s="105">
        <v>784</v>
      </c>
      <c r="I12" s="105">
        <v>896</v>
      </c>
      <c r="J12" s="105">
        <v>890</v>
      </c>
      <c r="K12" s="105">
        <v>862</v>
      </c>
      <c r="L12" s="105">
        <v>813</v>
      </c>
      <c r="M12" s="105">
        <v>857</v>
      </c>
      <c r="N12" s="105">
        <v>952</v>
      </c>
      <c r="O12" s="105">
        <v>988</v>
      </c>
      <c r="P12" s="105">
        <v>942</v>
      </c>
      <c r="Q12" s="105">
        <v>1030</v>
      </c>
      <c r="R12" s="105">
        <v>1022</v>
      </c>
      <c r="S12" s="105">
        <v>974.07399999999996</v>
      </c>
      <c r="T12" s="105">
        <v>953.35500000000002</v>
      </c>
      <c r="U12" s="105">
        <v>1152.758</v>
      </c>
      <c r="V12" s="105">
        <v>1125.0899999999999</v>
      </c>
      <c r="W12" s="105">
        <v>1136.4649999999999</v>
      </c>
      <c r="X12" s="105">
        <v>1076.3900000000001</v>
      </c>
      <c r="Y12" s="105">
        <v>1171.5540000000001</v>
      </c>
      <c r="Z12" s="105">
        <v>1124.183</v>
      </c>
    </row>
    <row r="13" spans="1:26" x14ac:dyDescent="0.3">
      <c r="A13" s="104" t="s">
        <v>73</v>
      </c>
      <c r="B13" s="132">
        <f>689-13.9</f>
        <v>675.1</v>
      </c>
      <c r="C13" s="132">
        <f>706-13.8</f>
        <v>692.2</v>
      </c>
      <c r="D13" s="132">
        <v>697</v>
      </c>
      <c r="E13" s="132">
        <v>739</v>
      </c>
      <c r="F13" s="132">
        <v>730</v>
      </c>
      <c r="G13" s="132">
        <v>656</v>
      </c>
      <c r="H13" s="132">
        <v>668</v>
      </c>
      <c r="I13" s="132">
        <v>689</v>
      </c>
      <c r="J13" s="132">
        <v>680</v>
      </c>
      <c r="K13" s="132">
        <v>688</v>
      </c>
      <c r="L13" s="132">
        <v>684</v>
      </c>
      <c r="M13" s="132">
        <v>740</v>
      </c>
      <c r="N13" s="132">
        <v>756</v>
      </c>
      <c r="O13" s="132">
        <v>753</v>
      </c>
      <c r="P13" s="132">
        <v>747</v>
      </c>
      <c r="Q13" s="132">
        <v>791</v>
      </c>
      <c r="R13" s="132">
        <v>822</v>
      </c>
      <c r="S13" s="132">
        <v>842.36400000000003</v>
      </c>
      <c r="T13" s="132">
        <v>787.25099999999998</v>
      </c>
      <c r="U13" s="132">
        <v>782.62300000000005</v>
      </c>
      <c r="V13" s="132">
        <v>790.80399999999997</v>
      </c>
      <c r="W13" s="132">
        <v>793.654</v>
      </c>
      <c r="X13" s="132">
        <v>796.25300000000004</v>
      </c>
      <c r="Y13" s="132">
        <v>792.59900000000005</v>
      </c>
      <c r="Z13" s="132">
        <v>771.08699999999999</v>
      </c>
    </row>
    <row r="14" spans="1:26" x14ac:dyDescent="0.3">
      <c r="A14" s="104" t="s">
        <v>74</v>
      </c>
      <c r="B14" s="132">
        <f>2377-14.1</f>
        <v>2362.9</v>
      </c>
      <c r="C14" s="132">
        <f>2345-12.7</f>
        <v>2332.3000000000002</v>
      </c>
      <c r="D14" s="132">
        <v>2271</v>
      </c>
      <c r="E14" s="132">
        <f>1640+582</f>
        <v>2222</v>
      </c>
      <c r="F14" s="105">
        <v>2091</v>
      </c>
      <c r="G14" s="132">
        <v>2173</v>
      </c>
      <c r="H14" s="132">
        <v>2138</v>
      </c>
      <c r="I14" s="132">
        <v>2199</v>
      </c>
      <c r="J14" s="132">
        <v>2151</v>
      </c>
      <c r="K14" s="132">
        <v>2204</v>
      </c>
      <c r="L14" s="132">
        <v>2195</v>
      </c>
      <c r="M14" s="132">
        <v>2349</v>
      </c>
      <c r="N14" s="132">
        <v>2268</v>
      </c>
      <c r="O14" s="132">
        <v>2312</v>
      </c>
      <c r="P14" s="132">
        <v>2336</v>
      </c>
      <c r="Q14" s="132">
        <v>2300</v>
      </c>
      <c r="R14" s="132">
        <v>2326</v>
      </c>
      <c r="S14" s="132">
        <v>2298.9270000000001</v>
      </c>
      <c r="T14" s="132">
        <v>2268.386</v>
      </c>
      <c r="U14" s="132">
        <v>2510.143</v>
      </c>
      <c r="V14" s="132">
        <v>2467.0079999999998</v>
      </c>
      <c r="W14" s="132">
        <v>2454.6309999999999</v>
      </c>
      <c r="X14" s="132">
        <v>2429.7080000000001</v>
      </c>
      <c r="Y14" s="132">
        <v>2402.0239999999999</v>
      </c>
      <c r="Z14" s="132">
        <v>2314.9639999999999</v>
      </c>
    </row>
    <row r="15" spans="1:26" x14ac:dyDescent="0.3">
      <c r="A15" s="104" t="s">
        <v>75</v>
      </c>
      <c r="B15" s="132">
        <v>196</v>
      </c>
      <c r="C15" s="132">
        <v>192</v>
      </c>
      <c r="D15" s="132">
        <v>192</v>
      </c>
      <c r="E15" s="132">
        <v>197</v>
      </c>
      <c r="F15" s="105">
        <v>222</v>
      </c>
      <c r="G15" s="132">
        <v>152</v>
      </c>
      <c r="H15" s="132">
        <v>148</v>
      </c>
      <c r="I15" s="132">
        <v>149.55199999999999</v>
      </c>
      <c r="J15" s="132">
        <v>237</v>
      </c>
      <c r="K15" s="132">
        <v>258</v>
      </c>
      <c r="L15" s="132">
        <v>252</v>
      </c>
      <c r="M15" s="132">
        <v>278</v>
      </c>
      <c r="N15" s="132">
        <v>291</v>
      </c>
      <c r="O15" s="132">
        <v>313</v>
      </c>
      <c r="P15" s="132">
        <v>321</v>
      </c>
      <c r="Q15" s="132">
        <v>319</v>
      </c>
      <c r="R15" s="132">
        <v>350</v>
      </c>
      <c r="S15" s="132">
        <v>367.55500000000001</v>
      </c>
      <c r="T15" s="132">
        <v>375.12400000000002</v>
      </c>
      <c r="U15" s="132">
        <v>458.72199999999998</v>
      </c>
      <c r="V15" s="132">
        <v>503.94200000000001</v>
      </c>
      <c r="W15" s="132">
        <v>459.20699999999999</v>
      </c>
      <c r="X15" s="132">
        <v>544.34699999999998</v>
      </c>
      <c r="Y15" s="132">
        <v>598.30700000000002</v>
      </c>
      <c r="Z15" s="132">
        <v>607.25</v>
      </c>
    </row>
    <row r="16" spans="1:26" x14ac:dyDescent="0.3">
      <c r="A16" s="104" t="s">
        <v>76</v>
      </c>
      <c r="B16" s="132">
        <v>468</v>
      </c>
      <c r="C16" s="132">
        <v>487</v>
      </c>
      <c r="D16" s="132">
        <v>537</v>
      </c>
      <c r="E16" s="132">
        <v>571</v>
      </c>
      <c r="F16" s="105">
        <v>582</v>
      </c>
      <c r="G16" s="132">
        <v>635</v>
      </c>
      <c r="H16" s="132">
        <v>638</v>
      </c>
      <c r="I16" s="132">
        <v>479</v>
      </c>
      <c r="J16" s="132">
        <v>531</v>
      </c>
      <c r="K16" s="132">
        <v>501</v>
      </c>
      <c r="L16" s="132">
        <v>512</v>
      </c>
      <c r="M16" s="132">
        <v>524</v>
      </c>
      <c r="N16" s="132">
        <v>564</v>
      </c>
      <c r="O16" s="132">
        <v>544</v>
      </c>
      <c r="P16" s="132">
        <v>550</v>
      </c>
      <c r="Q16" s="132">
        <v>590</v>
      </c>
      <c r="R16" s="132">
        <v>630</v>
      </c>
      <c r="S16" s="132">
        <v>632.51599999999996</v>
      </c>
      <c r="T16" s="132">
        <v>628.54700000000003</v>
      </c>
      <c r="U16" s="132">
        <v>949.88099999999986</v>
      </c>
      <c r="V16" s="132">
        <v>967.40099999999995</v>
      </c>
      <c r="W16" s="132">
        <v>975.827</v>
      </c>
      <c r="X16" s="132">
        <v>865.70900000000006</v>
      </c>
      <c r="Y16" s="132">
        <f>222.378+654.441</f>
        <v>876.81899999999996</v>
      </c>
      <c r="Z16" s="132">
        <v>846.36099999999999</v>
      </c>
    </row>
    <row r="17" spans="1:26" x14ac:dyDescent="0.3">
      <c r="A17" s="136" t="s">
        <v>77</v>
      </c>
      <c r="B17" s="138">
        <v>6500</v>
      </c>
      <c r="C17" s="138">
        <v>6442</v>
      </c>
      <c r="D17" s="138">
        <v>6391</v>
      </c>
      <c r="E17" s="138">
        <v>6452</v>
      </c>
      <c r="F17" s="138">
        <v>6262</v>
      </c>
      <c r="G17" s="138">
        <v>6292</v>
      </c>
      <c r="H17" s="138">
        <v>6272</v>
      </c>
      <c r="I17" s="138">
        <v>6323</v>
      </c>
      <c r="J17" s="138">
        <v>6372</v>
      </c>
      <c r="K17" s="138">
        <v>6446</v>
      </c>
      <c r="L17" s="138">
        <v>6399</v>
      </c>
      <c r="M17" s="138">
        <v>6901</v>
      </c>
      <c r="N17" s="138">
        <v>7136</v>
      </c>
      <c r="O17" s="138">
        <v>7218</v>
      </c>
      <c r="P17" s="138">
        <v>7173</v>
      </c>
      <c r="Q17" s="138">
        <v>7317</v>
      </c>
      <c r="R17" s="138">
        <v>7438</v>
      </c>
      <c r="S17" s="138">
        <v>7399.8430000000008</v>
      </c>
      <c r="T17" s="138">
        <v>7321.473</v>
      </c>
      <c r="U17" s="138">
        <v>8469.6489999999994</v>
      </c>
      <c r="V17" s="138">
        <v>8477.1810000000005</v>
      </c>
      <c r="W17" s="138">
        <v>8446.893</v>
      </c>
      <c r="X17" s="138">
        <v>8354.1209999999992</v>
      </c>
      <c r="Y17" s="138">
        <v>8499.4159999999993</v>
      </c>
      <c r="Z17" s="138">
        <v>8244.2900000000009</v>
      </c>
    </row>
    <row r="18" spans="1:26" x14ac:dyDescent="0.3">
      <c r="A18" s="104"/>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row>
    <row r="19" spans="1:26" x14ac:dyDescent="0.3">
      <c r="A19" s="102" t="s">
        <v>78</v>
      </c>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row>
    <row r="20" spans="1:26" x14ac:dyDescent="0.3">
      <c r="A20" s="104" t="s">
        <v>79</v>
      </c>
      <c r="B20" s="132">
        <v>692</v>
      </c>
      <c r="C20" s="132">
        <v>697</v>
      </c>
      <c r="D20" s="132">
        <v>724</v>
      </c>
      <c r="E20" s="132">
        <v>612</v>
      </c>
      <c r="F20" s="132">
        <v>579</v>
      </c>
      <c r="G20" s="132">
        <v>608</v>
      </c>
      <c r="H20" s="132">
        <v>637</v>
      </c>
      <c r="I20" s="132">
        <v>589.81399999999996</v>
      </c>
      <c r="J20" s="132">
        <v>624</v>
      </c>
      <c r="K20" s="132">
        <v>737</v>
      </c>
      <c r="L20" s="132">
        <v>690</v>
      </c>
      <c r="M20" s="132">
        <v>639</v>
      </c>
      <c r="N20" s="132">
        <v>668</v>
      </c>
      <c r="O20" s="132">
        <v>699</v>
      </c>
      <c r="P20" s="132">
        <v>696</v>
      </c>
      <c r="Q20" s="132">
        <v>740</v>
      </c>
      <c r="R20" s="132">
        <v>769</v>
      </c>
      <c r="S20" s="132">
        <v>824.13199999999995</v>
      </c>
      <c r="T20" s="132">
        <v>1071.845</v>
      </c>
      <c r="U20" s="132">
        <v>872.92399999999998</v>
      </c>
      <c r="V20" s="132">
        <v>812.16099999999994</v>
      </c>
      <c r="W20" s="132">
        <v>825.68700000000001</v>
      </c>
      <c r="X20" s="132">
        <v>752.95100000000002</v>
      </c>
      <c r="Y20" s="132">
        <v>706.54899999999998</v>
      </c>
      <c r="Z20" s="132">
        <v>664.87900000000002</v>
      </c>
    </row>
    <row r="21" spans="1:26" x14ac:dyDescent="0.3">
      <c r="A21" s="104" t="s">
        <v>80</v>
      </c>
      <c r="B21" s="132">
        <v>5769</v>
      </c>
      <c r="C21" s="132">
        <v>6260</v>
      </c>
      <c r="D21" s="132">
        <v>6961</v>
      </c>
      <c r="E21" s="132">
        <v>6718</v>
      </c>
      <c r="F21" s="132">
        <v>6263</v>
      </c>
      <c r="G21" s="132">
        <v>7062</v>
      </c>
      <c r="H21" s="132">
        <v>6791</v>
      </c>
      <c r="I21" s="132">
        <v>6050</v>
      </c>
      <c r="J21" s="132">
        <v>5836</v>
      </c>
      <c r="K21" s="132">
        <v>7434</v>
      </c>
      <c r="L21" s="132">
        <v>8106</v>
      </c>
      <c r="M21" s="132">
        <v>6867</v>
      </c>
      <c r="N21" s="132">
        <v>6927</v>
      </c>
      <c r="O21" s="132">
        <v>7436</v>
      </c>
      <c r="P21" s="132">
        <v>8649</v>
      </c>
      <c r="Q21" s="132">
        <v>7166</v>
      </c>
      <c r="R21" s="132">
        <v>7464</v>
      </c>
      <c r="S21" s="132">
        <v>8155.1100000000006</v>
      </c>
      <c r="T21" s="132">
        <v>6878.6819999999998</v>
      </c>
      <c r="U21" s="132">
        <v>6502.24</v>
      </c>
      <c r="V21" s="132">
        <v>6076.0109999999995</v>
      </c>
      <c r="W21" s="132">
        <v>7721.8629999999994</v>
      </c>
      <c r="X21" s="132">
        <v>7195.5099999999993</v>
      </c>
      <c r="Y21" s="132">
        <v>6400.5290000000005</v>
      </c>
      <c r="Z21" s="132">
        <v>5493.884</v>
      </c>
    </row>
    <row r="22" spans="1:26" x14ac:dyDescent="0.3">
      <c r="A22" s="104" t="s">
        <v>81</v>
      </c>
      <c r="B22" s="132">
        <v>0</v>
      </c>
      <c r="C22" s="132">
        <v>0</v>
      </c>
      <c r="D22" s="132">
        <v>0</v>
      </c>
      <c r="E22" s="132">
        <v>540</v>
      </c>
      <c r="F22" s="132">
        <v>538</v>
      </c>
      <c r="G22" s="132">
        <v>539</v>
      </c>
      <c r="H22" s="132">
        <v>540</v>
      </c>
      <c r="I22" s="132">
        <v>538.63</v>
      </c>
      <c r="J22" s="132">
        <v>525</v>
      </c>
      <c r="K22" s="132">
        <v>513</v>
      </c>
      <c r="L22" s="132">
        <v>511</v>
      </c>
      <c r="M22" s="132">
        <v>523</v>
      </c>
      <c r="N22" s="132">
        <v>528</v>
      </c>
      <c r="O22" s="132">
        <v>321</v>
      </c>
      <c r="P22" s="132">
        <v>326</v>
      </c>
      <c r="Q22" s="132">
        <v>925</v>
      </c>
      <c r="R22" s="132">
        <v>929</v>
      </c>
      <c r="S22" s="132">
        <v>566.44000000000005</v>
      </c>
      <c r="T22" s="132">
        <v>581.82000000000005</v>
      </c>
      <c r="U22" s="132">
        <v>580.13900000000001</v>
      </c>
      <c r="V22" s="132">
        <v>966.952</v>
      </c>
      <c r="W22" s="132">
        <v>355.21100000000001</v>
      </c>
      <c r="X22" s="132">
        <v>606.62400000000002</v>
      </c>
      <c r="Y22" s="132">
        <v>1446.252</v>
      </c>
      <c r="Z22" s="132">
        <v>1431.079</v>
      </c>
    </row>
    <row r="23" spans="1:26" x14ac:dyDescent="0.3">
      <c r="A23" s="104" t="s">
        <v>82</v>
      </c>
      <c r="B23" s="132">
        <v>725</v>
      </c>
      <c r="C23" s="132">
        <v>101</v>
      </c>
      <c r="D23" s="132">
        <v>6142</v>
      </c>
      <c r="E23" s="132">
        <v>3219</v>
      </c>
      <c r="F23" s="132">
        <v>2904</v>
      </c>
      <c r="G23" s="132">
        <v>2667</v>
      </c>
      <c r="H23" s="132">
        <v>3340</v>
      </c>
      <c r="I23" s="132">
        <v>3814.3320000000003</v>
      </c>
      <c r="J23" s="132">
        <v>3143</v>
      </c>
      <c r="K23" s="132">
        <v>1866</v>
      </c>
      <c r="L23" s="132">
        <v>2174</v>
      </c>
      <c r="M23" s="132">
        <v>2714</v>
      </c>
      <c r="N23" s="132">
        <v>2292</v>
      </c>
      <c r="O23" s="132">
        <v>1127</v>
      </c>
      <c r="P23" s="132">
        <v>1409</v>
      </c>
      <c r="Q23" s="132">
        <v>2063</v>
      </c>
      <c r="R23" s="132">
        <v>1402</v>
      </c>
      <c r="S23" s="132">
        <v>591.18799999999999</v>
      </c>
      <c r="T23" s="132">
        <v>1867.683</v>
      </c>
      <c r="U23" s="132">
        <v>2378.913</v>
      </c>
      <c r="V23" s="132">
        <v>1833.144</v>
      </c>
      <c r="W23" s="132">
        <v>937.03700000000003</v>
      </c>
      <c r="X23" s="132">
        <v>2064.7190000000001</v>
      </c>
      <c r="Y23" s="132">
        <v>2596.0610000000001</v>
      </c>
      <c r="Z23" s="132">
        <v>3124.3920000000003</v>
      </c>
    </row>
    <row r="24" spans="1:26" x14ac:dyDescent="0.3">
      <c r="A24" s="136" t="s">
        <v>83</v>
      </c>
      <c r="B24" s="138">
        <v>7186</v>
      </c>
      <c r="C24" s="138">
        <v>7058</v>
      </c>
      <c r="D24" s="138">
        <v>13827</v>
      </c>
      <c r="E24" s="138">
        <v>11089</v>
      </c>
      <c r="F24" s="138">
        <v>10284</v>
      </c>
      <c r="G24" s="138">
        <v>10876</v>
      </c>
      <c r="H24" s="138">
        <v>11307</v>
      </c>
      <c r="I24" s="138">
        <v>10992</v>
      </c>
      <c r="J24" s="138">
        <v>10128</v>
      </c>
      <c r="K24" s="138">
        <v>10549</v>
      </c>
      <c r="L24" s="138">
        <v>11482</v>
      </c>
      <c r="M24" s="138">
        <v>10743</v>
      </c>
      <c r="N24" s="138">
        <v>10416</v>
      </c>
      <c r="O24" s="138">
        <v>9583</v>
      </c>
      <c r="P24" s="138">
        <v>11080</v>
      </c>
      <c r="Q24" s="138">
        <v>10894</v>
      </c>
      <c r="R24" s="138">
        <v>10564</v>
      </c>
      <c r="S24" s="138">
        <v>10136.870000000001</v>
      </c>
      <c r="T24" s="138">
        <v>10400.029999999999</v>
      </c>
      <c r="U24" s="138">
        <v>10334.216</v>
      </c>
      <c r="V24" s="138">
        <v>9688.268</v>
      </c>
      <c r="W24" s="138">
        <v>9839.7980000000007</v>
      </c>
      <c r="X24" s="138">
        <v>10619.804</v>
      </c>
      <c r="Y24" s="138">
        <v>11149.391</v>
      </c>
      <c r="Z24" s="138">
        <v>10714.234</v>
      </c>
    </row>
    <row r="25" spans="1:26" x14ac:dyDescent="0.3">
      <c r="A25" s="102"/>
      <c r="B25" s="139"/>
      <c r="C25" s="139"/>
      <c r="D25" s="139"/>
      <c r="E25" s="139"/>
      <c r="F25" s="139"/>
      <c r="G25" s="139"/>
      <c r="H25" s="139"/>
      <c r="I25" s="139"/>
      <c r="J25" s="139"/>
      <c r="K25" s="139"/>
      <c r="L25" s="139"/>
      <c r="M25" s="139"/>
      <c r="N25" s="139"/>
      <c r="O25" s="139"/>
      <c r="P25" s="139"/>
      <c r="Q25" s="139"/>
      <c r="R25" s="139"/>
      <c r="S25" s="139"/>
      <c r="T25" s="139"/>
      <c r="U25" s="139"/>
      <c r="V25" s="139"/>
      <c r="W25" s="139"/>
      <c r="X25" s="139"/>
      <c r="Y25" s="139"/>
      <c r="Z25" s="139"/>
    </row>
    <row r="26" spans="1:26" x14ac:dyDescent="0.3">
      <c r="A26" s="104" t="s">
        <v>84</v>
      </c>
      <c r="B26" s="139">
        <v>9147</v>
      </c>
      <c r="C26" s="139">
        <v>9332</v>
      </c>
      <c r="D26" s="139">
        <v>0</v>
      </c>
      <c r="E26" s="139">
        <v>0</v>
      </c>
      <c r="F26" s="139">
        <v>0</v>
      </c>
      <c r="G26" s="139">
        <v>0</v>
      </c>
      <c r="H26" s="139">
        <v>0</v>
      </c>
      <c r="I26" s="139">
        <v>0</v>
      </c>
      <c r="J26" s="139">
        <v>0</v>
      </c>
      <c r="K26" s="139">
        <v>0</v>
      </c>
      <c r="L26" s="139">
        <v>0</v>
      </c>
      <c r="M26" s="139">
        <v>0</v>
      </c>
      <c r="N26" s="139">
        <v>0</v>
      </c>
      <c r="O26" s="139">
        <v>0</v>
      </c>
      <c r="P26" s="139">
        <v>0</v>
      </c>
      <c r="Q26" s="139">
        <v>0</v>
      </c>
      <c r="R26" s="139">
        <v>0</v>
      </c>
      <c r="S26" s="139">
        <v>0</v>
      </c>
      <c r="T26" s="139">
        <v>0</v>
      </c>
      <c r="U26" s="139">
        <v>0</v>
      </c>
      <c r="V26" s="139">
        <v>0</v>
      </c>
      <c r="W26" s="139">
        <v>0</v>
      </c>
      <c r="X26" s="139">
        <v>0</v>
      </c>
      <c r="Y26" s="139">
        <v>0</v>
      </c>
      <c r="Z26" s="139">
        <v>0</v>
      </c>
    </row>
    <row r="27" spans="1:26" x14ac:dyDescent="0.3">
      <c r="A27" s="102"/>
      <c r="B27" s="139"/>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row>
    <row r="28" spans="1:26" x14ac:dyDescent="0.3">
      <c r="A28" s="136" t="s">
        <v>85</v>
      </c>
      <c r="B28" s="138">
        <v>22833</v>
      </c>
      <c r="C28" s="138">
        <v>22831</v>
      </c>
      <c r="D28" s="138">
        <v>20218</v>
      </c>
      <c r="E28" s="138">
        <v>17541</v>
      </c>
      <c r="F28" s="138">
        <v>16546</v>
      </c>
      <c r="G28" s="138">
        <v>17168</v>
      </c>
      <c r="H28" s="138">
        <v>17579</v>
      </c>
      <c r="I28" s="138">
        <v>17315</v>
      </c>
      <c r="J28" s="138">
        <v>16500</v>
      </c>
      <c r="K28" s="138">
        <v>16996</v>
      </c>
      <c r="L28" s="138">
        <v>17881</v>
      </c>
      <c r="M28" s="138">
        <v>17644</v>
      </c>
      <c r="N28" s="138">
        <v>17552</v>
      </c>
      <c r="O28" s="138">
        <v>16800</v>
      </c>
      <c r="P28" s="138">
        <v>18253</v>
      </c>
      <c r="Q28" s="138">
        <v>18212</v>
      </c>
      <c r="R28" s="138">
        <v>18002</v>
      </c>
      <c r="S28" s="138">
        <v>17536.713000000003</v>
      </c>
      <c r="T28" s="138">
        <v>17721.502999999997</v>
      </c>
      <c r="U28" s="138">
        <v>18803.865000000002</v>
      </c>
      <c r="V28" s="138">
        <v>18165.449000000001</v>
      </c>
      <c r="W28" s="138">
        <v>18286.690999999999</v>
      </c>
      <c r="X28" s="138">
        <v>18973.924999999999</v>
      </c>
      <c r="Y28" s="138">
        <v>19648.807000000001</v>
      </c>
      <c r="Z28" s="138">
        <v>18958.524000000001</v>
      </c>
    </row>
    <row r="29" spans="1:26" x14ac:dyDescent="0.3">
      <c r="A29" s="104"/>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row>
    <row r="30" spans="1:26" x14ac:dyDescent="0.3">
      <c r="A30" s="102" t="s">
        <v>86</v>
      </c>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row>
    <row r="31" spans="1:26" x14ac:dyDescent="0.3">
      <c r="A31" s="102" t="s">
        <v>87</v>
      </c>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row>
    <row r="32" spans="1:26" x14ac:dyDescent="0.3">
      <c r="A32" s="104" t="s">
        <v>88</v>
      </c>
      <c r="B32" s="132">
        <v>67</v>
      </c>
      <c r="C32" s="132">
        <v>67</v>
      </c>
      <c r="D32" s="132">
        <v>67</v>
      </c>
      <c r="E32" s="132">
        <v>67</v>
      </c>
      <c r="F32" s="132">
        <v>67</v>
      </c>
      <c r="G32" s="132">
        <v>67</v>
      </c>
      <c r="H32" s="132">
        <v>67</v>
      </c>
      <c r="I32" s="132">
        <v>67.477999999999994</v>
      </c>
      <c r="J32" s="132">
        <v>67</v>
      </c>
      <c r="K32" s="132">
        <v>67</v>
      </c>
      <c r="L32" s="132">
        <v>67</v>
      </c>
      <c r="M32" s="132">
        <v>67</v>
      </c>
      <c r="N32" s="132">
        <v>67</v>
      </c>
      <c r="O32" s="132">
        <v>67</v>
      </c>
      <c r="P32" s="132">
        <v>67</v>
      </c>
      <c r="Q32" s="132">
        <v>67</v>
      </c>
      <c r="R32" s="132">
        <v>67</v>
      </c>
      <c r="S32" s="132">
        <v>67.495000000000005</v>
      </c>
      <c r="T32" s="132">
        <v>67.477999999999994</v>
      </c>
      <c r="U32" s="132">
        <v>67.48</v>
      </c>
      <c r="V32" s="132">
        <v>67.477999999999994</v>
      </c>
      <c r="W32" s="132">
        <v>67.478999999999999</v>
      </c>
      <c r="X32" s="132">
        <v>67.477999999999994</v>
      </c>
      <c r="Y32" s="132">
        <v>67.474999999999994</v>
      </c>
      <c r="Z32" s="132">
        <v>67.477999999999994</v>
      </c>
    </row>
    <row r="33" spans="1:26" x14ac:dyDescent="0.3">
      <c r="A33" s="104" t="s">
        <v>89</v>
      </c>
      <c r="B33" s="132">
        <v>3813</v>
      </c>
      <c r="C33" s="132">
        <v>4196</v>
      </c>
      <c r="D33" s="132">
        <v>5616</v>
      </c>
      <c r="E33" s="132">
        <v>2785</v>
      </c>
      <c r="F33" s="132">
        <v>2728</v>
      </c>
      <c r="G33" s="132">
        <v>2212</v>
      </c>
      <c r="H33" s="132">
        <v>2620</v>
      </c>
      <c r="I33" s="132">
        <v>2781</v>
      </c>
      <c r="J33" s="132">
        <v>2718</v>
      </c>
      <c r="K33" s="132">
        <v>2069</v>
      </c>
      <c r="L33" s="132">
        <v>2508</v>
      </c>
      <c r="M33" s="132">
        <v>2906</v>
      </c>
      <c r="N33" s="132">
        <v>2855</v>
      </c>
      <c r="O33" s="132">
        <v>2062</v>
      </c>
      <c r="P33" s="132">
        <v>2434</v>
      </c>
      <c r="Q33" s="132">
        <v>2985</v>
      </c>
      <c r="R33" s="132">
        <v>3024</v>
      </c>
      <c r="S33" s="132">
        <v>2288.0570000000002</v>
      </c>
      <c r="T33" s="132">
        <v>2796.8339999999998</v>
      </c>
      <c r="U33" s="132">
        <v>3236.9059999999999</v>
      </c>
      <c r="V33" s="132">
        <v>3198.7070000000003</v>
      </c>
      <c r="W33" s="132">
        <v>2402.9369999999999</v>
      </c>
      <c r="X33" s="132">
        <v>2945.627</v>
      </c>
      <c r="Y33" s="132">
        <v>3612.2080000000001</v>
      </c>
      <c r="Z33" s="132">
        <v>3532.3420000000001</v>
      </c>
    </row>
    <row r="34" spans="1:26" x14ac:dyDescent="0.3">
      <c r="A34" s="104" t="s">
        <v>90</v>
      </c>
      <c r="B34" s="132">
        <v>55</v>
      </c>
      <c r="C34" s="132">
        <v>29</v>
      </c>
      <c r="D34" s="132">
        <v>23</v>
      </c>
      <c r="E34" s="132">
        <v>25</v>
      </c>
      <c r="F34" s="132">
        <v>17</v>
      </c>
      <c r="G34" s="132">
        <v>18</v>
      </c>
      <c r="H34" s="132">
        <v>19</v>
      </c>
      <c r="I34" s="132">
        <v>17</v>
      </c>
      <c r="J34" s="132">
        <v>11</v>
      </c>
      <c r="K34" s="132">
        <v>18</v>
      </c>
      <c r="L34" s="132">
        <v>24</v>
      </c>
      <c r="M34" s="132">
        <v>22</v>
      </c>
      <c r="N34" s="132">
        <v>28</v>
      </c>
      <c r="O34" s="132">
        <v>99</v>
      </c>
      <c r="P34" s="132">
        <v>90</v>
      </c>
      <c r="Q34" s="132">
        <v>46</v>
      </c>
      <c r="R34" s="132">
        <v>22</v>
      </c>
      <c r="S34" s="132">
        <v>24.044</v>
      </c>
      <c r="T34" s="132">
        <v>23.315000000000001</v>
      </c>
      <c r="U34" s="132">
        <v>52.152000000000001</v>
      </c>
      <c r="V34" s="132">
        <v>52.503</v>
      </c>
      <c r="W34" s="132">
        <v>58.209000000000003</v>
      </c>
      <c r="X34" s="132">
        <v>64.457999999999998</v>
      </c>
      <c r="Y34" s="132">
        <v>83.350999999999999</v>
      </c>
      <c r="Z34" s="132">
        <v>82.22</v>
      </c>
    </row>
    <row r="35" spans="1:26" x14ac:dyDescent="0.3">
      <c r="A35" s="136" t="s">
        <v>91</v>
      </c>
      <c r="B35" s="138">
        <v>3935</v>
      </c>
      <c r="C35" s="138">
        <v>4293</v>
      </c>
      <c r="D35" s="138">
        <v>5706</v>
      </c>
      <c r="E35" s="138">
        <v>2877</v>
      </c>
      <c r="F35" s="138">
        <v>2813</v>
      </c>
      <c r="G35" s="138">
        <v>2297</v>
      </c>
      <c r="H35" s="138">
        <v>2706</v>
      </c>
      <c r="I35" s="138">
        <v>2865</v>
      </c>
      <c r="J35" s="138">
        <v>2797</v>
      </c>
      <c r="K35" s="138">
        <v>2155</v>
      </c>
      <c r="L35" s="138">
        <v>2600</v>
      </c>
      <c r="M35" s="138">
        <v>2995</v>
      </c>
      <c r="N35" s="138">
        <v>2951</v>
      </c>
      <c r="O35" s="138">
        <v>2228</v>
      </c>
      <c r="P35" s="138">
        <v>2591</v>
      </c>
      <c r="Q35" s="138">
        <v>3099</v>
      </c>
      <c r="R35" s="138">
        <v>3114</v>
      </c>
      <c r="S35" s="138">
        <v>2379.596</v>
      </c>
      <c r="T35" s="138">
        <v>2887.627</v>
      </c>
      <c r="U35" s="138">
        <v>3356.538</v>
      </c>
      <c r="V35" s="138">
        <v>3318.6880000000006</v>
      </c>
      <c r="W35" s="138">
        <v>2528.6249999999995</v>
      </c>
      <c r="X35" s="138">
        <v>3077.5630000000001</v>
      </c>
      <c r="Y35" s="138">
        <v>3763.0340000000001</v>
      </c>
      <c r="Z35" s="138">
        <v>3682.04</v>
      </c>
    </row>
    <row r="36" spans="1:26" x14ac:dyDescent="0.3">
      <c r="B36" s="132"/>
      <c r="C36" s="132"/>
      <c r="D36" s="132"/>
      <c r="E36" s="150"/>
      <c r="F36" s="150"/>
      <c r="G36" s="150"/>
      <c r="H36" s="150"/>
      <c r="I36" s="132"/>
      <c r="J36" s="132"/>
      <c r="K36" s="132"/>
      <c r="L36" s="132"/>
      <c r="M36" s="150"/>
      <c r="N36" s="132"/>
      <c r="O36" s="132"/>
      <c r="P36" s="132"/>
      <c r="Q36" s="132"/>
      <c r="R36" s="132"/>
      <c r="S36" s="132"/>
      <c r="T36" s="132"/>
      <c r="U36" s="132"/>
      <c r="V36" s="132"/>
      <c r="W36" s="132"/>
      <c r="X36" s="132"/>
      <c r="Y36" s="132"/>
      <c r="Z36" s="132"/>
    </row>
    <row r="37" spans="1:26" x14ac:dyDescent="0.3">
      <c r="A37" s="102" t="s">
        <v>92</v>
      </c>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row>
    <row r="38" spans="1:26" x14ac:dyDescent="0.3">
      <c r="A38" s="104" t="s">
        <v>93</v>
      </c>
      <c r="B38" s="132">
        <v>855</v>
      </c>
      <c r="C38" s="132">
        <v>904</v>
      </c>
      <c r="D38" s="132">
        <v>918</v>
      </c>
      <c r="E38" s="132">
        <v>1136</v>
      </c>
      <c r="F38" s="132">
        <v>1118</v>
      </c>
      <c r="G38" s="132">
        <v>1125</v>
      </c>
      <c r="H38" s="132">
        <v>1123</v>
      </c>
      <c r="I38" s="132">
        <v>1176</v>
      </c>
      <c r="J38" s="132">
        <v>1156</v>
      </c>
      <c r="K38" s="132">
        <v>1245</v>
      </c>
      <c r="L38" s="132">
        <v>1375</v>
      </c>
      <c r="M38" s="132">
        <v>1239</v>
      </c>
      <c r="N38" s="132">
        <v>1253</v>
      </c>
      <c r="O38" s="132">
        <v>1252</v>
      </c>
      <c r="P38" s="132">
        <v>1249</v>
      </c>
      <c r="Q38" s="132">
        <v>1289</v>
      </c>
      <c r="R38" s="132">
        <v>1302</v>
      </c>
      <c r="S38" s="132">
        <v>1304.2339999999999</v>
      </c>
      <c r="T38" s="132">
        <v>1311.787</v>
      </c>
      <c r="U38" s="132">
        <v>1469.4359999999999</v>
      </c>
      <c r="V38" s="132">
        <v>1472.5729999999999</v>
      </c>
      <c r="W38" s="132">
        <v>1469.2710000000002</v>
      </c>
      <c r="X38" s="132">
        <v>1465.674</v>
      </c>
      <c r="Y38" s="132">
        <v>1485.1790000000001</v>
      </c>
      <c r="Z38" s="132">
        <v>1466.7469999999998</v>
      </c>
    </row>
    <row r="39" spans="1:26" x14ac:dyDescent="0.3">
      <c r="A39" s="104" t="s">
        <v>94</v>
      </c>
      <c r="B39" s="132">
        <v>1600</v>
      </c>
      <c r="C39" s="132">
        <v>1600</v>
      </c>
      <c r="D39" s="132">
        <v>600</v>
      </c>
      <c r="E39" s="132">
        <v>600</v>
      </c>
      <c r="F39" s="132">
        <v>600</v>
      </c>
      <c r="G39" s="132">
        <v>600</v>
      </c>
      <c r="H39" s="132">
        <v>600</v>
      </c>
      <c r="I39" s="132">
        <v>600</v>
      </c>
      <c r="J39" s="132">
        <v>193</v>
      </c>
      <c r="K39" s="132">
        <v>193</v>
      </c>
      <c r="L39" s="132">
        <v>193</v>
      </c>
      <c r="M39" s="132">
        <v>193</v>
      </c>
      <c r="N39" s="132">
        <v>193</v>
      </c>
      <c r="O39" s="132">
        <v>193</v>
      </c>
      <c r="P39" s="132">
        <v>193</v>
      </c>
      <c r="Q39" s="132">
        <v>193</v>
      </c>
      <c r="R39" s="132">
        <v>0</v>
      </c>
      <c r="S39" s="132">
        <v>0</v>
      </c>
      <c r="T39" s="132">
        <v>0</v>
      </c>
      <c r="U39" s="132">
        <v>0</v>
      </c>
      <c r="V39" s="132">
        <v>0</v>
      </c>
      <c r="W39" s="132">
        <v>0</v>
      </c>
      <c r="X39" s="132">
        <v>0</v>
      </c>
      <c r="Y39" s="132">
        <v>0</v>
      </c>
      <c r="Z39" s="132">
        <v>0</v>
      </c>
    </row>
    <row r="40" spans="1:26" x14ac:dyDescent="0.3">
      <c r="A40" s="104" t="s">
        <v>95</v>
      </c>
      <c r="B40" s="132">
        <v>1944</v>
      </c>
      <c r="C40" s="132">
        <v>786</v>
      </c>
      <c r="D40" s="132">
        <v>168</v>
      </c>
      <c r="E40" s="132">
        <v>198</v>
      </c>
      <c r="F40" s="132">
        <v>188</v>
      </c>
      <c r="G40" s="132">
        <v>210</v>
      </c>
      <c r="H40" s="132">
        <v>194</v>
      </c>
      <c r="I40" s="132">
        <v>162</v>
      </c>
      <c r="J40" s="132">
        <v>202</v>
      </c>
      <c r="K40" s="132">
        <v>175</v>
      </c>
      <c r="L40" s="132">
        <v>162</v>
      </c>
      <c r="M40" s="132">
        <v>194</v>
      </c>
      <c r="N40" s="132">
        <v>152</v>
      </c>
      <c r="O40" s="132">
        <v>139</v>
      </c>
      <c r="P40" s="132">
        <v>102</v>
      </c>
      <c r="Q40" s="132">
        <v>313</v>
      </c>
      <c r="R40" s="132">
        <v>286</v>
      </c>
      <c r="S40" s="132">
        <v>372.07399999999996</v>
      </c>
      <c r="T40" s="132">
        <v>338.56700000000001</v>
      </c>
      <c r="U40" s="132">
        <v>407.61200000000002</v>
      </c>
      <c r="V40" s="132">
        <v>357.75</v>
      </c>
      <c r="W40" s="132">
        <v>336.41899999999998</v>
      </c>
      <c r="X40" s="132">
        <v>231.892</v>
      </c>
      <c r="Y40" s="132">
        <v>145.39099999999999</v>
      </c>
      <c r="Z40" s="132">
        <v>137.53100000000001</v>
      </c>
    </row>
    <row r="41" spans="1:26" x14ac:dyDescent="0.3">
      <c r="A41" s="104" t="s">
        <v>96</v>
      </c>
      <c r="B41" s="132">
        <v>1154</v>
      </c>
      <c r="C41" s="132">
        <v>1119</v>
      </c>
      <c r="D41" s="132">
        <v>1095</v>
      </c>
      <c r="E41" s="132">
        <v>1097</v>
      </c>
      <c r="F41" s="132">
        <v>1050</v>
      </c>
      <c r="G41" s="132">
        <v>1126</v>
      </c>
      <c r="H41" s="132">
        <v>1224</v>
      </c>
      <c r="I41" s="132">
        <v>1358</v>
      </c>
      <c r="J41" s="132">
        <v>1325</v>
      </c>
      <c r="K41" s="132">
        <v>763</v>
      </c>
      <c r="L41" s="132">
        <v>754</v>
      </c>
      <c r="M41" s="132">
        <v>687</v>
      </c>
      <c r="N41" s="132">
        <v>806</v>
      </c>
      <c r="O41" s="132">
        <v>771</v>
      </c>
      <c r="P41" s="132">
        <v>730</v>
      </c>
      <c r="Q41" s="132">
        <v>585</v>
      </c>
      <c r="R41" s="132">
        <v>644</v>
      </c>
      <c r="S41" s="132">
        <v>613.88099999999997</v>
      </c>
      <c r="T41" s="132">
        <v>604.07100000000003</v>
      </c>
      <c r="U41" s="132">
        <v>926.56799999999998</v>
      </c>
      <c r="V41" s="132">
        <v>929.26700000000005</v>
      </c>
      <c r="W41" s="132">
        <v>919.74099999999999</v>
      </c>
      <c r="X41" s="132">
        <v>889.423</v>
      </c>
      <c r="Y41" s="132">
        <v>935.54899999999998</v>
      </c>
      <c r="Z41" s="132">
        <v>803.85500000000002</v>
      </c>
    </row>
    <row r="42" spans="1:26" x14ac:dyDescent="0.3">
      <c r="A42" s="136" t="s">
        <v>97</v>
      </c>
      <c r="B42" s="138">
        <v>5554</v>
      </c>
      <c r="C42" s="138">
        <v>4409</v>
      </c>
      <c r="D42" s="138">
        <v>2781</v>
      </c>
      <c r="E42" s="138">
        <v>3031</v>
      </c>
      <c r="F42" s="138">
        <v>2957</v>
      </c>
      <c r="G42" s="138">
        <v>3062</v>
      </c>
      <c r="H42" s="138">
        <v>3141</v>
      </c>
      <c r="I42" s="138">
        <v>3297</v>
      </c>
      <c r="J42" s="138">
        <v>2876</v>
      </c>
      <c r="K42" s="138">
        <v>2375</v>
      </c>
      <c r="L42" s="138">
        <v>2484</v>
      </c>
      <c r="M42" s="138">
        <v>2313</v>
      </c>
      <c r="N42" s="138">
        <v>2404</v>
      </c>
      <c r="O42" s="138">
        <v>2356</v>
      </c>
      <c r="P42" s="138">
        <v>2274</v>
      </c>
      <c r="Q42" s="138">
        <v>2380</v>
      </c>
      <c r="R42" s="138">
        <v>2232</v>
      </c>
      <c r="S42" s="138">
        <v>2290.1889999999999</v>
      </c>
      <c r="T42" s="138">
        <v>2254.4250000000002</v>
      </c>
      <c r="U42" s="138">
        <v>2803.616</v>
      </c>
      <c r="V42" s="138">
        <v>2759.59</v>
      </c>
      <c r="W42" s="138">
        <v>2725.431</v>
      </c>
      <c r="X42" s="138">
        <v>2586.989</v>
      </c>
      <c r="Y42" s="138">
        <v>2566.1190000000001</v>
      </c>
      <c r="Z42" s="138">
        <v>2408.1329999999998</v>
      </c>
    </row>
    <row r="43" spans="1:26" x14ac:dyDescent="0.3">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row>
    <row r="44" spans="1:26" x14ac:dyDescent="0.3">
      <c r="A44" s="102" t="s">
        <v>98</v>
      </c>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row>
    <row r="45" spans="1:26" x14ac:dyDescent="0.3">
      <c r="A45" s="104" t="s">
        <v>99</v>
      </c>
      <c r="B45" s="132">
        <v>11</v>
      </c>
      <c r="C45" s="132">
        <v>9</v>
      </c>
      <c r="D45" s="132">
        <v>24</v>
      </c>
      <c r="E45" s="132">
        <v>29</v>
      </c>
      <c r="F45" s="132">
        <v>26</v>
      </c>
      <c r="G45" s="132">
        <v>45</v>
      </c>
      <c r="H45" s="132">
        <v>14</v>
      </c>
      <c r="I45" s="132">
        <v>13.227</v>
      </c>
      <c r="J45" s="132">
        <v>16</v>
      </c>
      <c r="K45" s="132">
        <v>15</v>
      </c>
      <c r="L45" s="132">
        <v>13</v>
      </c>
      <c r="M45" s="132">
        <v>14</v>
      </c>
      <c r="N45" s="132">
        <v>4</v>
      </c>
      <c r="O45" s="132">
        <v>0</v>
      </c>
      <c r="P45" s="132">
        <v>0</v>
      </c>
      <c r="Q45" s="132">
        <v>2</v>
      </c>
      <c r="R45" s="132">
        <v>0</v>
      </c>
      <c r="S45" s="132">
        <v>25</v>
      </c>
      <c r="T45" s="132">
        <v>16.033999999999999</v>
      </c>
      <c r="U45" s="132">
        <v>44.470999999999997</v>
      </c>
      <c r="V45" s="132">
        <v>42.271000000000001</v>
      </c>
      <c r="W45" s="132">
        <v>41.284999999999997</v>
      </c>
      <c r="X45" s="132">
        <v>1.3620000000000001</v>
      </c>
      <c r="Y45" s="132">
        <v>131.38799999999998</v>
      </c>
      <c r="Z45" s="132">
        <v>58.735999999999997</v>
      </c>
    </row>
    <row r="46" spans="1:26" x14ac:dyDescent="0.3">
      <c r="A46" s="104" t="s">
        <v>94</v>
      </c>
      <c r="B46" s="132"/>
      <c r="C46" s="132"/>
      <c r="D46" s="132"/>
      <c r="E46" s="132"/>
      <c r="F46" s="132"/>
      <c r="G46" s="132"/>
      <c r="H46" s="132"/>
      <c r="I46" s="132"/>
      <c r="J46" s="132"/>
      <c r="K46" s="132"/>
      <c r="L46" s="132"/>
      <c r="M46" s="132"/>
      <c r="N46" s="132"/>
      <c r="O46" s="132"/>
      <c r="P46" s="132"/>
      <c r="Q46" s="132"/>
      <c r="R46" s="132">
        <v>193</v>
      </c>
      <c r="S46" s="132">
        <v>193</v>
      </c>
      <c r="T46" s="132">
        <v>193</v>
      </c>
      <c r="U46" s="132">
        <v>193</v>
      </c>
      <c r="V46" s="132">
        <v>0</v>
      </c>
      <c r="W46" s="132">
        <v>0</v>
      </c>
      <c r="X46" s="132">
        <v>0</v>
      </c>
      <c r="Y46" s="132">
        <v>0</v>
      </c>
      <c r="Z46" s="132">
        <v>0</v>
      </c>
    </row>
    <row r="47" spans="1:26" x14ac:dyDescent="0.3">
      <c r="A47" s="104" t="s">
        <v>100</v>
      </c>
      <c r="B47" s="132">
        <v>6260</v>
      </c>
      <c r="C47" s="132">
        <v>6925</v>
      </c>
      <c r="D47" s="132">
        <v>6959</v>
      </c>
      <c r="E47" s="132">
        <v>7113</v>
      </c>
      <c r="F47" s="132">
        <v>6243</v>
      </c>
      <c r="G47" s="132">
        <v>7092</v>
      </c>
      <c r="H47" s="132">
        <v>7009</v>
      </c>
      <c r="I47" s="132">
        <v>6723.2109999999993</v>
      </c>
      <c r="J47" s="132">
        <v>6137</v>
      </c>
      <c r="K47" s="132">
        <v>7035</v>
      </c>
      <c r="L47" s="132">
        <v>7166</v>
      </c>
      <c r="M47" s="132">
        <v>7082</v>
      </c>
      <c r="N47" s="132">
        <v>7126</v>
      </c>
      <c r="O47" s="132">
        <v>7924</v>
      </c>
      <c r="P47" s="132">
        <v>8096</v>
      </c>
      <c r="Q47" s="132">
        <v>7853</v>
      </c>
      <c r="R47" s="132">
        <v>7252</v>
      </c>
      <c r="S47" s="132">
        <v>7815.0589999999993</v>
      </c>
      <c r="T47" s="132">
        <v>6821.585</v>
      </c>
      <c r="U47" s="132">
        <v>7124.5169999999998</v>
      </c>
      <c r="V47" s="132">
        <v>6497.634</v>
      </c>
      <c r="W47" s="132">
        <v>7776.299</v>
      </c>
      <c r="X47" s="132">
        <v>7660.6840000000002</v>
      </c>
      <c r="Y47" s="132">
        <v>7621.3360000000002</v>
      </c>
      <c r="Z47" s="132">
        <v>7132.6719999999996</v>
      </c>
    </row>
    <row r="48" spans="1:26" x14ac:dyDescent="0.3">
      <c r="A48" s="104" t="s">
        <v>101</v>
      </c>
      <c r="B48" s="132">
        <v>1084</v>
      </c>
      <c r="C48" s="132">
        <v>1116</v>
      </c>
      <c r="D48" s="132">
        <v>1459</v>
      </c>
      <c r="E48" s="132">
        <v>1102</v>
      </c>
      <c r="F48" s="132">
        <v>1006</v>
      </c>
      <c r="G48" s="132">
        <v>1041</v>
      </c>
      <c r="H48" s="132">
        <v>1361</v>
      </c>
      <c r="I48" s="132">
        <v>1106.2429999999999</v>
      </c>
      <c r="J48" s="132">
        <v>1196</v>
      </c>
      <c r="K48" s="132">
        <v>1210</v>
      </c>
      <c r="L48" s="132">
        <v>1485</v>
      </c>
      <c r="M48" s="132">
        <v>1102</v>
      </c>
      <c r="N48" s="132">
        <v>1270</v>
      </c>
      <c r="O48" s="132">
        <v>927</v>
      </c>
      <c r="P48" s="132">
        <v>1681</v>
      </c>
      <c r="Q48" s="132">
        <v>1205</v>
      </c>
      <c r="R48" s="132">
        <v>1393</v>
      </c>
      <c r="S48" s="132">
        <v>1364.8209999999999</v>
      </c>
      <c r="T48" s="132">
        <v>1808.1779999999999</v>
      </c>
      <c r="U48" s="132">
        <v>1157.423</v>
      </c>
      <c r="V48" s="132">
        <v>1241.1030000000001</v>
      </c>
      <c r="W48" s="132">
        <v>1323.3510000000001</v>
      </c>
      <c r="X48" s="132">
        <v>1639.6480000000001</v>
      </c>
      <c r="Y48" s="132">
        <v>1347.3679999999999</v>
      </c>
      <c r="Z48" s="132">
        <v>1345.932</v>
      </c>
    </row>
    <row r="49" spans="1:26" x14ac:dyDescent="0.3">
      <c r="A49" s="104" t="s">
        <v>102</v>
      </c>
      <c r="B49" s="132">
        <v>3494</v>
      </c>
      <c r="C49" s="132">
        <v>3548</v>
      </c>
      <c r="D49" s="132">
        <v>3290</v>
      </c>
      <c r="E49" s="132">
        <v>3389</v>
      </c>
      <c r="F49" s="132">
        <v>3501</v>
      </c>
      <c r="G49" s="132">
        <v>3631</v>
      </c>
      <c r="H49" s="132">
        <v>3348</v>
      </c>
      <c r="I49" s="132">
        <v>3309.94</v>
      </c>
      <c r="J49" s="132">
        <v>3478</v>
      </c>
      <c r="K49" s="132">
        <v>4206</v>
      </c>
      <c r="L49" s="132">
        <v>4132</v>
      </c>
      <c r="M49" s="132">
        <v>4137</v>
      </c>
      <c r="N49" s="132">
        <v>3798</v>
      </c>
      <c r="O49" s="132">
        <v>3366</v>
      </c>
      <c r="P49" s="132">
        <v>3611</v>
      </c>
      <c r="Q49" s="132">
        <v>3674</v>
      </c>
      <c r="R49" s="132">
        <v>3818</v>
      </c>
      <c r="S49" s="132">
        <v>3469.0560000000005</v>
      </c>
      <c r="T49" s="132">
        <v>3740.6610000000001</v>
      </c>
      <c r="U49" s="132">
        <v>4124.3019999999997</v>
      </c>
      <c r="V49" s="132">
        <v>4306.1629999999996</v>
      </c>
      <c r="W49" s="132">
        <v>3891.7</v>
      </c>
      <c r="X49" s="132">
        <v>4007.654</v>
      </c>
      <c r="Y49" s="132">
        <v>4219.5380000000005</v>
      </c>
      <c r="Z49" s="132">
        <v>4331.0140000000001</v>
      </c>
    </row>
    <row r="50" spans="1:26" x14ac:dyDescent="0.3">
      <c r="A50" s="136" t="s">
        <v>103</v>
      </c>
      <c r="B50" s="138">
        <v>10848</v>
      </c>
      <c r="C50" s="138">
        <v>11598</v>
      </c>
      <c r="D50" s="138">
        <v>11732</v>
      </c>
      <c r="E50" s="138">
        <v>11633</v>
      </c>
      <c r="F50" s="138">
        <v>10776</v>
      </c>
      <c r="G50" s="138">
        <v>11809</v>
      </c>
      <c r="H50" s="138">
        <v>11732</v>
      </c>
      <c r="I50" s="138">
        <v>11152.620999999999</v>
      </c>
      <c r="J50" s="138">
        <v>10827</v>
      </c>
      <c r="K50" s="138">
        <v>12465</v>
      </c>
      <c r="L50" s="138">
        <v>12797</v>
      </c>
      <c r="M50" s="138">
        <v>12336</v>
      </c>
      <c r="N50" s="138">
        <v>12197</v>
      </c>
      <c r="O50" s="138">
        <v>12217</v>
      </c>
      <c r="P50" s="138">
        <v>13387</v>
      </c>
      <c r="Q50" s="138">
        <v>12733</v>
      </c>
      <c r="R50" s="138">
        <v>12656</v>
      </c>
      <c r="S50" s="138">
        <v>12866.935999999998</v>
      </c>
      <c r="T50" s="138">
        <v>12579.458000000001</v>
      </c>
      <c r="U50" s="138">
        <v>12643.713</v>
      </c>
      <c r="V50" s="138">
        <v>12087.171</v>
      </c>
      <c r="W50" s="138">
        <v>13032.634999999998</v>
      </c>
      <c r="X50" s="138">
        <v>13309.348</v>
      </c>
      <c r="Y50" s="138">
        <v>13319.630000000001</v>
      </c>
      <c r="Z50" s="138">
        <v>12868.354000000001</v>
      </c>
    </row>
    <row r="51" spans="1:26" x14ac:dyDescent="0.3">
      <c r="B51" s="132"/>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row>
    <row r="52" spans="1:26" x14ac:dyDescent="0.3">
      <c r="A52" s="104" t="s">
        <v>104</v>
      </c>
      <c r="B52" s="132">
        <v>2496</v>
      </c>
      <c r="C52" s="132">
        <v>2531</v>
      </c>
      <c r="D52" s="132">
        <v>0</v>
      </c>
      <c r="E52" s="132">
        <v>0</v>
      </c>
      <c r="F52" s="132">
        <v>0</v>
      </c>
      <c r="G52" s="132">
        <v>0</v>
      </c>
      <c r="H52" s="132">
        <v>0</v>
      </c>
      <c r="I52" s="132">
        <v>0</v>
      </c>
      <c r="J52" s="132">
        <v>0</v>
      </c>
      <c r="K52" s="132">
        <v>0</v>
      </c>
      <c r="L52" s="132">
        <v>0</v>
      </c>
      <c r="M52" s="132">
        <v>0</v>
      </c>
      <c r="N52" s="132">
        <v>0</v>
      </c>
      <c r="O52" s="132">
        <v>0</v>
      </c>
      <c r="P52" s="132">
        <v>0</v>
      </c>
      <c r="Q52" s="132">
        <v>0</v>
      </c>
      <c r="R52" s="132">
        <v>0</v>
      </c>
      <c r="S52" s="132">
        <v>0</v>
      </c>
      <c r="T52" s="132">
        <v>0</v>
      </c>
      <c r="U52" s="132">
        <v>0</v>
      </c>
      <c r="V52" s="132">
        <v>0</v>
      </c>
      <c r="W52" s="132">
        <v>0</v>
      </c>
      <c r="X52" s="132">
        <v>0</v>
      </c>
      <c r="Y52" s="132">
        <v>0</v>
      </c>
      <c r="Z52" s="132">
        <v>0</v>
      </c>
    </row>
    <row r="53" spans="1:26" x14ac:dyDescent="0.3">
      <c r="B53" s="132"/>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row>
    <row r="54" spans="1:26" x14ac:dyDescent="0.3">
      <c r="A54" s="136" t="s">
        <v>105</v>
      </c>
      <c r="B54" s="138">
        <v>22833</v>
      </c>
      <c r="C54" s="138">
        <v>22831</v>
      </c>
      <c r="D54" s="138">
        <v>20218</v>
      </c>
      <c r="E54" s="138">
        <v>17541</v>
      </c>
      <c r="F54" s="138">
        <v>16546</v>
      </c>
      <c r="G54" s="138">
        <v>17168</v>
      </c>
      <c r="H54" s="138">
        <v>17579</v>
      </c>
      <c r="I54" s="138">
        <v>17315</v>
      </c>
      <c r="J54" s="138">
        <v>16500</v>
      </c>
      <c r="K54" s="138">
        <v>16996</v>
      </c>
      <c r="L54" s="138">
        <v>17881</v>
      </c>
      <c r="M54" s="138">
        <v>17644</v>
      </c>
      <c r="N54" s="138">
        <v>17552</v>
      </c>
      <c r="O54" s="138">
        <v>16800</v>
      </c>
      <c r="P54" s="138">
        <v>18253</v>
      </c>
      <c r="Q54" s="138">
        <v>18212</v>
      </c>
      <c r="R54" s="138">
        <v>18002</v>
      </c>
      <c r="S54" s="138">
        <v>17536.713000000003</v>
      </c>
      <c r="T54" s="138">
        <v>17721.510000000002</v>
      </c>
      <c r="U54" s="138">
        <v>18803.866999999998</v>
      </c>
      <c r="V54" s="138">
        <v>18165.449000000001</v>
      </c>
      <c r="W54" s="138">
        <v>18286.690999999999</v>
      </c>
      <c r="X54" s="138">
        <v>18973.900000000001</v>
      </c>
      <c r="Y54" s="138">
        <v>19648.783000000003</v>
      </c>
      <c r="Z54" s="138">
        <v>18958.527000000002</v>
      </c>
    </row>
    <row r="55" spans="1:26" x14ac:dyDescent="0.3">
      <c r="A55" s="102"/>
      <c r="B55" s="139"/>
      <c r="C55" s="139"/>
      <c r="D55" s="139"/>
      <c r="E55" s="139"/>
      <c r="F55" s="139"/>
      <c r="G55" s="139"/>
      <c r="H55" s="139"/>
      <c r="I55" s="139"/>
      <c r="J55" s="139"/>
      <c r="K55" s="139"/>
      <c r="L55" s="139"/>
      <c r="M55" s="139"/>
      <c r="N55" s="139"/>
      <c r="O55" s="139"/>
      <c r="P55" s="139"/>
      <c r="Q55" s="139"/>
      <c r="R55" s="139"/>
      <c r="S55" s="139"/>
      <c r="T55" s="139"/>
      <c r="U55" s="139"/>
      <c r="V55" s="139"/>
      <c r="W55" s="139"/>
      <c r="X55" s="139"/>
      <c r="Y55" s="139"/>
      <c r="Z55" s="139"/>
    </row>
    <row r="56" spans="1:26" x14ac:dyDescent="0.3">
      <c r="A56" s="84" t="s">
        <v>106</v>
      </c>
      <c r="B56" s="93">
        <v>1510.3660000000004</v>
      </c>
      <c r="C56" s="93">
        <v>1978.5810000000001</v>
      </c>
      <c r="D56" s="93">
        <v>5507</v>
      </c>
      <c r="E56" s="93">
        <v>3078</v>
      </c>
      <c r="F56" s="93">
        <v>2791</v>
      </c>
      <c r="G56" s="93">
        <v>2494</v>
      </c>
      <c r="H56" s="93">
        <v>3195</v>
      </c>
      <c r="I56" s="93">
        <v>3709</v>
      </c>
      <c r="J56" s="93">
        <v>3289</v>
      </c>
      <c r="K56" s="93">
        <v>2002</v>
      </c>
      <c r="L56" s="93">
        <v>2324</v>
      </c>
      <c r="M56" s="93">
        <v>2840</v>
      </c>
      <c r="N56" s="93">
        <v>2504</v>
      </c>
      <c r="O56" s="93">
        <v>1121</v>
      </c>
      <c r="P56" s="93">
        <v>1446</v>
      </c>
      <c r="Q56" s="93">
        <v>2776</v>
      </c>
      <c r="R56" s="93">
        <v>2161</v>
      </c>
      <c r="S56" s="93">
        <v>1024.1600000000001</v>
      </c>
      <c r="T56" s="93">
        <v>2109.5430000000001</v>
      </c>
      <c r="U56" s="93">
        <v>2620.0079999999998</v>
      </c>
      <c r="V56" s="93">
        <v>2720.0810000000001</v>
      </c>
      <c r="W56" s="93">
        <v>1241.4290000000001</v>
      </c>
      <c r="X56" s="93">
        <v>2662.4940000000001</v>
      </c>
      <c r="Y56" s="93">
        <v>4020.5810000000001</v>
      </c>
      <c r="Z56" s="93">
        <v>4568.6310000000003</v>
      </c>
    </row>
    <row r="57" spans="1:26" x14ac:dyDescent="0.3">
      <c r="A57" s="140" t="s">
        <v>107</v>
      </c>
      <c r="B57" s="132"/>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row>
  </sheetData>
  <mergeCells count="1">
    <mergeCell ref="A2:A3"/>
  </mergeCells>
  <phoneticPr fontId="34" type="noConversion"/>
  <pageMargins left="0.7" right="0.7" top="0.75" bottom="0.75" header="0.3" footer="0.3"/>
  <pageSetup paperSize="9" scale="2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5072E-FDBF-4812-8F62-C500EBE5A3A1}">
  <dimension ref="A1:AD38"/>
  <sheetViews>
    <sheetView showGridLines="0" view="pageBreakPreview" zoomScale="80" zoomScaleNormal="70" zoomScaleSheetLayoutView="80" workbookViewId="0">
      <pane xSplit="1" ySplit="4" topLeftCell="X5" activePane="bottomRight" state="frozen"/>
      <selection pane="topRight" activeCell="B1" sqref="B1"/>
      <selection pane="bottomLeft" activeCell="A5" sqref="A5"/>
      <selection pane="bottomRight" activeCell="AD40" sqref="AD40"/>
    </sheetView>
  </sheetViews>
  <sheetFormatPr baseColWidth="10" defaultColWidth="10.58203125" defaultRowHeight="14" x14ac:dyDescent="0.3"/>
  <cols>
    <col min="1" max="1" width="58.58203125" customWidth="1"/>
  </cols>
  <sheetData>
    <row r="1" spans="1:30" x14ac:dyDescent="0.3">
      <c r="A1" s="95"/>
      <c r="B1" s="95"/>
      <c r="C1" s="95"/>
      <c r="D1" s="95"/>
      <c r="E1" s="95"/>
      <c r="F1" s="95"/>
      <c r="G1" s="95"/>
      <c r="H1" s="95"/>
      <c r="I1" s="95"/>
    </row>
    <row r="2" spans="1:30" x14ac:dyDescent="0.3">
      <c r="A2" s="167"/>
      <c r="B2" s="96" t="s">
        <v>108</v>
      </c>
      <c r="C2" s="96" t="s">
        <v>109</v>
      </c>
      <c r="D2" s="96" t="s">
        <v>110</v>
      </c>
      <c r="E2" s="96" t="s">
        <v>0</v>
      </c>
      <c r="F2" s="96" t="s">
        <v>1</v>
      </c>
      <c r="G2" s="96" t="s">
        <v>2</v>
      </c>
      <c r="H2" s="96" t="s">
        <v>3</v>
      </c>
      <c r="I2" s="96" t="s">
        <v>4</v>
      </c>
      <c r="J2" s="96" t="s">
        <v>5</v>
      </c>
      <c r="K2" s="96" t="s">
        <v>6</v>
      </c>
      <c r="L2" s="96" t="s">
        <v>7</v>
      </c>
      <c r="M2" s="96" t="s">
        <v>8</v>
      </c>
      <c r="N2" s="96" t="s">
        <v>9</v>
      </c>
      <c r="O2" s="96" t="s">
        <v>10</v>
      </c>
      <c r="P2" s="96" t="s">
        <v>11</v>
      </c>
      <c r="Q2" s="96" t="s">
        <v>12</v>
      </c>
      <c r="R2" s="96" t="s">
        <v>13</v>
      </c>
      <c r="S2" s="96" t="s">
        <v>14</v>
      </c>
      <c r="T2" s="96" t="s">
        <v>15</v>
      </c>
      <c r="U2" s="96" t="s">
        <v>16</v>
      </c>
      <c r="V2" s="75" t="s">
        <v>17</v>
      </c>
      <c r="W2" s="75" t="s">
        <v>18</v>
      </c>
      <c r="X2" s="75" t="s">
        <v>19</v>
      </c>
      <c r="Y2" s="75" t="s">
        <v>218</v>
      </c>
      <c r="Z2" s="75" t="s">
        <v>222</v>
      </c>
      <c r="AA2" s="75" t="s">
        <v>223</v>
      </c>
      <c r="AB2" s="75" t="s">
        <v>225</v>
      </c>
      <c r="AC2" s="75" t="s">
        <v>227</v>
      </c>
      <c r="AD2" s="75" t="s">
        <v>229</v>
      </c>
    </row>
    <row r="3" spans="1:30" x14ac:dyDescent="0.3">
      <c r="A3" s="167"/>
      <c r="B3" s="97" t="s">
        <v>111</v>
      </c>
      <c r="C3" s="97" t="s">
        <v>112</v>
      </c>
      <c r="D3" s="97" t="s">
        <v>113</v>
      </c>
      <c r="E3" s="97" t="s">
        <v>20</v>
      </c>
      <c r="F3" s="97" t="s">
        <v>21</v>
      </c>
      <c r="G3" s="97" t="s">
        <v>22</v>
      </c>
      <c r="H3" s="97" t="s">
        <v>23</v>
      </c>
      <c r="I3" s="97" t="s">
        <v>24</v>
      </c>
      <c r="J3" s="97" t="s">
        <v>25</v>
      </c>
      <c r="K3" s="97" t="s">
        <v>26</v>
      </c>
      <c r="L3" s="97" t="s">
        <v>27</v>
      </c>
      <c r="M3" s="97" t="s">
        <v>28</v>
      </c>
      <c r="N3" s="97" t="s">
        <v>29</v>
      </c>
      <c r="O3" s="97" t="s">
        <v>30</v>
      </c>
      <c r="P3" s="97" t="s">
        <v>31</v>
      </c>
      <c r="Q3" s="97" t="s">
        <v>32</v>
      </c>
      <c r="R3" s="97" t="s">
        <v>33</v>
      </c>
      <c r="S3" s="97" t="s">
        <v>34</v>
      </c>
      <c r="T3" s="97" t="s">
        <v>35</v>
      </c>
      <c r="U3" s="97" t="s">
        <v>36</v>
      </c>
      <c r="V3" s="76" t="s">
        <v>37</v>
      </c>
      <c r="W3" s="76" t="s">
        <v>38</v>
      </c>
      <c r="X3" s="76" t="s">
        <v>39</v>
      </c>
      <c r="Y3" s="76" t="s">
        <v>219</v>
      </c>
      <c r="Z3" s="76" t="s">
        <v>221</v>
      </c>
      <c r="AA3" s="76" t="s">
        <v>224</v>
      </c>
      <c r="AB3" s="76" t="s">
        <v>226</v>
      </c>
      <c r="AC3" s="76" t="s">
        <v>228</v>
      </c>
      <c r="AD3" s="76" t="s">
        <v>230</v>
      </c>
    </row>
    <row r="4" spans="1:30" x14ac:dyDescent="0.3">
      <c r="A4" s="98" t="s">
        <v>40</v>
      </c>
      <c r="B4" s="99"/>
      <c r="C4" s="99"/>
      <c r="D4" s="99"/>
      <c r="E4" s="99"/>
      <c r="F4" s="99"/>
      <c r="G4" s="99"/>
      <c r="H4" s="99"/>
      <c r="I4" s="99"/>
    </row>
    <row r="5" spans="1:30" x14ac:dyDescent="0.3">
      <c r="A5" s="100"/>
      <c r="B5" s="99"/>
      <c r="C5" s="99"/>
      <c r="D5" s="99"/>
      <c r="E5" s="99"/>
      <c r="F5" s="99"/>
      <c r="G5" s="99"/>
      <c r="H5" s="99"/>
      <c r="I5" s="99"/>
    </row>
    <row r="6" spans="1:30" ht="15.5" x14ac:dyDescent="0.35">
      <c r="A6" s="101" t="s">
        <v>114</v>
      </c>
      <c r="B6" s="99"/>
      <c r="C6" s="99"/>
      <c r="D6" s="99"/>
      <c r="E6" s="99"/>
      <c r="F6" s="99"/>
      <c r="G6" s="99"/>
      <c r="H6" s="99"/>
      <c r="I6" s="99"/>
    </row>
    <row r="7" spans="1:30" x14ac:dyDescent="0.3">
      <c r="A7" s="102" t="s">
        <v>115</v>
      </c>
      <c r="B7" s="103">
        <v>-115.2898005</v>
      </c>
      <c r="C7" s="103">
        <v>341</v>
      </c>
      <c r="D7" s="103">
        <v>426.72775466666587</v>
      </c>
      <c r="E7" s="103">
        <v>-69.392951462048813</v>
      </c>
      <c r="F7" s="103">
        <v>-164.697</v>
      </c>
      <c r="G7" s="103">
        <v>358.84799999999996</v>
      </c>
      <c r="H7" s="103">
        <v>616</v>
      </c>
      <c r="I7" s="103">
        <v>392</v>
      </c>
      <c r="J7" s="103">
        <v>28</v>
      </c>
      <c r="K7" s="103">
        <v>391</v>
      </c>
      <c r="L7" s="103">
        <v>530</v>
      </c>
      <c r="M7" s="103">
        <v>393</v>
      </c>
      <c r="N7" s="103">
        <v>-55</v>
      </c>
      <c r="O7" s="103">
        <v>355</v>
      </c>
      <c r="P7" s="103">
        <v>545</v>
      </c>
      <c r="Q7" s="103">
        <v>622</v>
      </c>
      <c r="R7" s="103">
        <v>-147</v>
      </c>
      <c r="S7" s="103">
        <v>387</v>
      </c>
      <c r="T7" s="103">
        <v>601</v>
      </c>
      <c r="U7" s="103">
        <v>603</v>
      </c>
      <c r="V7" s="103">
        <v>25</v>
      </c>
      <c r="W7" s="103">
        <v>483.84500000000003</v>
      </c>
      <c r="X7" s="103">
        <v>615.67000000000007</v>
      </c>
      <c r="Y7" s="103">
        <v>557.87599999999998</v>
      </c>
      <c r="Z7" s="103">
        <v>-21.477</v>
      </c>
      <c r="AA7" s="103">
        <v>538.03199999999993</v>
      </c>
      <c r="AB7" s="103">
        <v>720.68100000000015</v>
      </c>
      <c r="AC7" s="103">
        <v>820.20099999999979</v>
      </c>
      <c r="AD7" s="103">
        <v>26.965</v>
      </c>
    </row>
    <row r="8" spans="1:30" x14ac:dyDescent="0.3">
      <c r="A8" s="104" t="s">
        <v>116</v>
      </c>
      <c r="B8" s="105">
        <v>-45.762476800000002</v>
      </c>
      <c r="C8" s="105">
        <v>-9</v>
      </c>
      <c r="D8" s="105">
        <v>-16.809603899999985</v>
      </c>
      <c r="E8" s="105">
        <v>-8.2563961000000177</v>
      </c>
      <c r="F8" s="105">
        <v>-33.214079999999996</v>
      </c>
      <c r="G8" s="105">
        <v>-13.010505400000007</v>
      </c>
      <c r="H8" s="105">
        <v>-39</v>
      </c>
      <c r="I8" s="105">
        <v>4</v>
      </c>
      <c r="J8" s="105">
        <v>-34</v>
      </c>
      <c r="K8" s="105">
        <v>-20</v>
      </c>
      <c r="L8" s="105">
        <v>-11</v>
      </c>
      <c r="M8" s="105">
        <v>-62</v>
      </c>
      <c r="N8" s="105">
        <v>-37</v>
      </c>
      <c r="O8" s="105">
        <v>-31</v>
      </c>
      <c r="P8" s="105">
        <v>-28</v>
      </c>
      <c r="Q8" s="105">
        <v>-194</v>
      </c>
      <c r="R8" s="105">
        <v>-186</v>
      </c>
      <c r="S8" s="105">
        <v>-38</v>
      </c>
      <c r="T8" s="105">
        <v>-31</v>
      </c>
      <c r="U8" s="105">
        <v>-52</v>
      </c>
      <c r="V8" s="105">
        <v>-195</v>
      </c>
      <c r="W8" s="105">
        <v>-43.230471999999992</v>
      </c>
      <c r="X8" s="105">
        <v>-90.883982600000024</v>
      </c>
      <c r="Y8" s="105">
        <v>-98.367340199999944</v>
      </c>
      <c r="Z8" s="105">
        <v>-135.7201971165</v>
      </c>
      <c r="AA8" s="105">
        <v>-113.02111464230001</v>
      </c>
      <c r="AB8" s="105">
        <v>-25.081718448299966</v>
      </c>
      <c r="AC8" s="105">
        <v>-68.124197701188052</v>
      </c>
      <c r="AD8" s="105">
        <v>-113.42056099999999</v>
      </c>
    </row>
    <row r="9" spans="1:30" x14ac:dyDescent="0.3">
      <c r="A9" s="104" t="s">
        <v>117</v>
      </c>
      <c r="B9" s="105">
        <v>213.5471508</v>
      </c>
      <c r="C9" s="105">
        <v>214</v>
      </c>
      <c r="D9" s="105">
        <v>229.04200000000003</v>
      </c>
      <c r="E9" s="105">
        <v>231.07799999999986</v>
      </c>
      <c r="F9" s="105">
        <v>226.1603058</v>
      </c>
      <c r="G9" s="105">
        <v>229.71707969999989</v>
      </c>
      <c r="H9" s="105">
        <v>227</v>
      </c>
      <c r="I9" s="105">
        <v>226</v>
      </c>
      <c r="J9" s="105">
        <v>219</v>
      </c>
      <c r="K9" s="105">
        <v>231</v>
      </c>
      <c r="L9" s="105">
        <v>219</v>
      </c>
      <c r="M9" s="105">
        <v>250</v>
      </c>
      <c r="N9" s="105">
        <v>221</v>
      </c>
      <c r="O9" s="105">
        <v>222</v>
      </c>
      <c r="P9" s="105">
        <v>225</v>
      </c>
      <c r="Q9" s="105">
        <v>270</v>
      </c>
      <c r="R9" s="105">
        <v>248</v>
      </c>
      <c r="S9" s="105">
        <v>257</v>
      </c>
      <c r="T9" s="105">
        <v>258</v>
      </c>
      <c r="U9" s="105">
        <v>281</v>
      </c>
      <c r="V9" s="105">
        <v>258</v>
      </c>
      <c r="W9" s="105">
        <v>258.34800000000007</v>
      </c>
      <c r="X9" s="105">
        <v>261.5809999999999</v>
      </c>
      <c r="Y9" s="105">
        <v>328.35400000000004</v>
      </c>
      <c r="Z9" s="105">
        <v>262.25599999999997</v>
      </c>
      <c r="AA9" s="105">
        <v>274.024</v>
      </c>
      <c r="AB9" s="105">
        <v>291.21100000000001</v>
      </c>
      <c r="AC9" s="105">
        <v>277.42500000000018</v>
      </c>
      <c r="AD9" s="105">
        <v>269.33100000000002</v>
      </c>
    </row>
    <row r="10" spans="1:30" x14ac:dyDescent="0.3">
      <c r="A10" s="104" t="s">
        <v>118</v>
      </c>
      <c r="B10" s="105">
        <v>-437.25297515299457</v>
      </c>
      <c r="C10" s="105">
        <v>-327</v>
      </c>
      <c r="D10" s="105">
        <v>-1127.4287835992116</v>
      </c>
      <c r="E10" s="105">
        <v>2003.5400028694953</v>
      </c>
      <c r="F10" s="105">
        <v>201.70498294905616</v>
      </c>
      <c r="G10" s="105">
        <v>63.804024985194786</v>
      </c>
      <c r="H10" s="105">
        <v>-188</v>
      </c>
      <c r="I10" s="105">
        <v>242</v>
      </c>
      <c r="J10" s="105">
        <v>-397</v>
      </c>
      <c r="K10" s="105">
        <v>137</v>
      </c>
      <c r="L10" s="105">
        <v>46</v>
      </c>
      <c r="M10" s="105">
        <v>276</v>
      </c>
      <c r="N10" s="105">
        <v>-127</v>
      </c>
      <c r="O10" s="105">
        <v>-519</v>
      </c>
      <c r="P10" s="105">
        <v>-269</v>
      </c>
      <c r="Q10" s="105">
        <v>208</v>
      </c>
      <c r="R10" s="105">
        <v>405</v>
      </c>
      <c r="S10" s="105">
        <v>-427</v>
      </c>
      <c r="T10" s="105">
        <v>-240</v>
      </c>
      <c r="U10" s="105">
        <v>1020</v>
      </c>
      <c r="V10" s="105">
        <v>-428</v>
      </c>
      <c r="W10" s="105">
        <v>-483.16273984464738</v>
      </c>
      <c r="X10" s="105">
        <v>378.51287749413325</v>
      </c>
      <c r="Y10" s="105">
        <v>395.65910889878126</v>
      </c>
      <c r="Z10" s="105">
        <v>208.42796549201751</v>
      </c>
      <c r="AA10" s="105">
        <v>-866.412541273226</v>
      </c>
      <c r="AB10" s="105">
        <v>662.94687456643737</v>
      </c>
      <c r="AC10" s="105">
        <v>464.79636024602246</v>
      </c>
      <c r="AD10" s="105">
        <v>709.98131225338113</v>
      </c>
    </row>
    <row r="11" spans="1:30" x14ac:dyDescent="0.3">
      <c r="A11" s="119" t="s">
        <v>119</v>
      </c>
      <c r="B11" s="109">
        <v>-384.75810165299458</v>
      </c>
      <c r="C11" s="109">
        <v>218</v>
      </c>
      <c r="D11" s="109">
        <v>-488.46863283254561</v>
      </c>
      <c r="E11" s="109">
        <v>2156.9686553074462</v>
      </c>
      <c r="F11" s="109">
        <v>229.95420874905616</v>
      </c>
      <c r="G11" s="109">
        <v>639.35859928519471</v>
      </c>
      <c r="H11" s="109">
        <v>616</v>
      </c>
      <c r="I11" s="109">
        <v>864</v>
      </c>
      <c r="J11" s="109">
        <v>-185</v>
      </c>
      <c r="K11" s="109">
        <v>739</v>
      </c>
      <c r="L11" s="109">
        <v>784</v>
      </c>
      <c r="M11" s="109">
        <v>856</v>
      </c>
      <c r="N11" s="109">
        <v>1</v>
      </c>
      <c r="O11" s="109">
        <v>27</v>
      </c>
      <c r="P11" s="109">
        <v>474</v>
      </c>
      <c r="Q11" s="109">
        <v>907</v>
      </c>
      <c r="R11" s="109">
        <v>320</v>
      </c>
      <c r="S11" s="109">
        <v>179</v>
      </c>
      <c r="T11" s="109">
        <v>589</v>
      </c>
      <c r="U11" s="109">
        <v>1852</v>
      </c>
      <c r="V11" s="109">
        <v>-339</v>
      </c>
      <c r="W11" s="109">
        <v>215.7997881553527</v>
      </c>
      <c r="X11" s="109">
        <v>1164.8798948941333</v>
      </c>
      <c r="Y11" s="109">
        <v>1183.5217686987812</v>
      </c>
      <c r="Z11" s="109">
        <v>313.4867683755175</v>
      </c>
      <c r="AA11" s="109">
        <v>-167.37765591552602</v>
      </c>
      <c r="AB11" s="109">
        <v>1649.7571561181376</v>
      </c>
      <c r="AC11" s="109">
        <v>1494.2981625448342</v>
      </c>
      <c r="AD11" s="109">
        <v>892.85675125338116</v>
      </c>
    </row>
    <row r="12" spans="1:30" x14ac:dyDescent="0.3">
      <c r="A12" s="116"/>
      <c r="B12" s="105"/>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row>
    <row r="13" spans="1:30" x14ac:dyDescent="0.3">
      <c r="A13" s="104" t="s">
        <v>120</v>
      </c>
      <c r="B13" s="105">
        <v>-112.71634522160763</v>
      </c>
      <c r="C13" s="105">
        <v>-120</v>
      </c>
      <c r="D13" s="105">
        <v>-109.84837762160754</v>
      </c>
      <c r="E13" s="105">
        <v>-150.32800000000009</v>
      </c>
      <c r="F13" s="105">
        <v>-122.65753720000001</v>
      </c>
      <c r="G13" s="105">
        <v>-177.16923819999997</v>
      </c>
      <c r="H13" s="105">
        <v>-112</v>
      </c>
      <c r="I13" s="105">
        <v>-271</v>
      </c>
      <c r="J13" s="105">
        <v>-93</v>
      </c>
      <c r="K13" s="105">
        <v>-46</v>
      </c>
      <c r="L13" s="105">
        <v>-78</v>
      </c>
      <c r="M13" s="105">
        <v>-256</v>
      </c>
      <c r="N13" s="105">
        <v>-79</v>
      </c>
      <c r="O13" s="105">
        <v>-145</v>
      </c>
      <c r="P13" s="105">
        <v>-115</v>
      </c>
      <c r="Q13" s="105">
        <v>-90</v>
      </c>
      <c r="R13" s="105">
        <v>-113</v>
      </c>
      <c r="S13" s="105">
        <v>-222</v>
      </c>
      <c r="T13" s="105">
        <v>-152</v>
      </c>
      <c r="U13" s="105">
        <v>-181</v>
      </c>
      <c r="V13" s="105">
        <v>-165</v>
      </c>
      <c r="W13" s="105">
        <v>-144.50199999999998</v>
      </c>
      <c r="X13" s="105">
        <v>-50.355999999999995</v>
      </c>
      <c r="Y13" s="105">
        <v>-113.15900000000016</v>
      </c>
      <c r="Z13" s="105">
        <v>-79.730999999999995</v>
      </c>
      <c r="AA13" s="105">
        <v>-102.33800000000002</v>
      </c>
      <c r="AB13" s="105">
        <v>-140.06000000000012</v>
      </c>
      <c r="AC13" s="105">
        <v>-76.590999999999838</v>
      </c>
      <c r="AD13" s="105">
        <v>-99.94</v>
      </c>
    </row>
    <row r="14" spans="1:30" x14ac:dyDescent="0.3">
      <c r="A14" s="104" t="s">
        <v>121</v>
      </c>
      <c r="B14" s="105">
        <v>-33.739577199999864</v>
      </c>
      <c r="C14" s="105">
        <v>-54</v>
      </c>
      <c r="D14" s="105">
        <v>61.845097350104268</v>
      </c>
      <c r="E14" s="105">
        <v>-68.999608691400965</v>
      </c>
      <c r="F14" s="105">
        <v>32.632965289528229</v>
      </c>
      <c r="G14" s="105">
        <v>-93.449621969603797</v>
      </c>
      <c r="H14" s="105">
        <v>-45</v>
      </c>
      <c r="I14" s="105">
        <v>-13</v>
      </c>
      <c r="J14" s="105">
        <v>108</v>
      </c>
      <c r="K14" s="105">
        <v>-79</v>
      </c>
      <c r="L14" s="105">
        <v>5</v>
      </c>
      <c r="M14" s="105">
        <v>142</v>
      </c>
      <c r="N14" s="105">
        <v>-65</v>
      </c>
      <c r="O14" s="105">
        <v>-42</v>
      </c>
      <c r="P14" s="105">
        <v>19</v>
      </c>
      <c r="Q14" s="105">
        <v>-201</v>
      </c>
      <c r="R14" s="105">
        <v>-645</v>
      </c>
      <c r="S14" s="105">
        <v>99</v>
      </c>
      <c r="T14" s="105">
        <v>37</v>
      </c>
      <c r="U14" s="105">
        <v>33</v>
      </c>
      <c r="V14" s="105">
        <v>-4</v>
      </c>
      <c r="W14" s="105">
        <v>20.077457300000042</v>
      </c>
      <c r="X14" s="105">
        <v>103.18215610000004</v>
      </c>
      <c r="Y14" s="105">
        <v>-283.84420956000019</v>
      </c>
      <c r="Z14" s="105">
        <v>3.0207492335567281</v>
      </c>
      <c r="AA14" s="105">
        <v>88.923503656982462</v>
      </c>
      <c r="AB14" s="105">
        <v>41.459455480136029</v>
      </c>
      <c r="AC14" s="105">
        <v>34.780697603093216</v>
      </c>
      <c r="AD14" s="105">
        <v>1.557234689181346</v>
      </c>
    </row>
    <row r="15" spans="1:30" x14ac:dyDescent="0.3">
      <c r="A15" s="104" t="s">
        <v>122</v>
      </c>
      <c r="B15" s="105"/>
      <c r="C15" s="105"/>
      <c r="D15" s="105"/>
      <c r="E15" s="105"/>
      <c r="F15" s="105"/>
      <c r="G15" s="105"/>
      <c r="H15" s="105"/>
      <c r="I15" s="105">
        <v>-540</v>
      </c>
      <c r="J15" s="105">
        <v>0</v>
      </c>
      <c r="K15" s="105">
        <v>0</v>
      </c>
      <c r="L15" s="105">
        <v>0</v>
      </c>
      <c r="M15" s="105">
        <v>0</v>
      </c>
      <c r="N15" s="105">
        <v>0</v>
      </c>
      <c r="O15" s="105">
        <v>0</v>
      </c>
      <c r="P15" s="105">
        <v>0</v>
      </c>
      <c r="Q15" s="105">
        <v>0</v>
      </c>
      <c r="R15" s="105">
        <v>0</v>
      </c>
      <c r="S15" s="105">
        <v>0</v>
      </c>
      <c r="T15" s="105">
        <v>0</v>
      </c>
      <c r="U15" s="105">
        <v>-584</v>
      </c>
      <c r="V15" s="105">
        <v>-6</v>
      </c>
      <c r="W15" s="105">
        <v>366.41788797000004</v>
      </c>
      <c r="X15" s="105">
        <v>0</v>
      </c>
      <c r="Y15" s="105">
        <v>-27.930631020000021</v>
      </c>
      <c r="Z15" s="105">
        <v>-372.03005643</v>
      </c>
      <c r="AA15" s="105">
        <v>624.91452320000008</v>
      </c>
      <c r="AB15" s="105">
        <v>-254.42488543000002</v>
      </c>
      <c r="AC15" s="105">
        <v>-832.46630436999999</v>
      </c>
      <c r="AD15" s="105">
        <v>11.028239000000042</v>
      </c>
    </row>
    <row r="16" spans="1:30" x14ac:dyDescent="0.3">
      <c r="A16" s="104" t="s">
        <v>123</v>
      </c>
      <c r="B16" s="105">
        <v>12.641000000000016</v>
      </c>
      <c r="C16" s="105">
        <v>15</v>
      </c>
      <c r="D16" s="105">
        <v>13.714999999999996</v>
      </c>
      <c r="E16" s="105">
        <v>-19.954000000000001</v>
      </c>
      <c r="F16" s="105">
        <v>8.41</v>
      </c>
      <c r="G16" s="105">
        <v>14.968999999999991</v>
      </c>
      <c r="H16" s="105">
        <v>14</v>
      </c>
      <c r="I16" s="105">
        <v>12</v>
      </c>
      <c r="J16" s="105">
        <v>-16</v>
      </c>
      <c r="K16" s="105">
        <v>18</v>
      </c>
      <c r="L16" s="105">
        <v>21</v>
      </c>
      <c r="M16" s="105">
        <v>-8</v>
      </c>
      <c r="N16" s="105">
        <v>16</v>
      </c>
      <c r="O16" s="105">
        <v>8</v>
      </c>
      <c r="P16" s="105">
        <v>4</v>
      </c>
      <c r="Q16" s="105">
        <v>-10</v>
      </c>
      <c r="R16" s="105">
        <v>-28</v>
      </c>
      <c r="S16" s="105">
        <v>27</v>
      </c>
      <c r="T16" s="105">
        <v>0</v>
      </c>
      <c r="U16" s="105">
        <v>-289</v>
      </c>
      <c r="V16" s="105">
        <v>-14</v>
      </c>
      <c r="W16" s="105">
        <v>-148.17799999999994</v>
      </c>
      <c r="X16" s="105">
        <v>248.97399999999999</v>
      </c>
      <c r="Y16" s="105">
        <v>-97.599585000000133</v>
      </c>
      <c r="Z16" s="105">
        <v>-13.966999999999992</v>
      </c>
      <c r="AA16" s="105">
        <v>-6.8790000000000191</v>
      </c>
      <c r="AB16" s="105">
        <v>102.48000000000002</v>
      </c>
      <c r="AC16" s="105">
        <v>-30.641999999999982</v>
      </c>
      <c r="AD16" s="105">
        <v>45.61999999999999</v>
      </c>
    </row>
    <row r="17" spans="1:30" x14ac:dyDescent="0.3">
      <c r="A17" s="108" t="s">
        <v>124</v>
      </c>
      <c r="B17" s="109">
        <v>-133.81492242160746</v>
      </c>
      <c r="C17" s="109">
        <v>-159</v>
      </c>
      <c r="D17" s="109">
        <v>-34.288280271503275</v>
      </c>
      <c r="E17" s="109">
        <v>-239.28160869140106</v>
      </c>
      <c r="F17" s="109">
        <v>-81.614571910471781</v>
      </c>
      <c r="G17" s="109">
        <v>-255.64986016960376</v>
      </c>
      <c r="H17" s="109">
        <v>-142</v>
      </c>
      <c r="I17" s="109">
        <v>-812</v>
      </c>
      <c r="J17" s="109">
        <v>-1</v>
      </c>
      <c r="K17" s="109">
        <v>-107</v>
      </c>
      <c r="L17" s="109">
        <v>-53</v>
      </c>
      <c r="M17" s="109">
        <v>-121</v>
      </c>
      <c r="N17" s="109">
        <v>-128</v>
      </c>
      <c r="O17" s="109">
        <v>-179</v>
      </c>
      <c r="P17" s="109">
        <v>-92</v>
      </c>
      <c r="Q17" s="109">
        <v>-301</v>
      </c>
      <c r="R17" s="109">
        <v>-786</v>
      </c>
      <c r="S17" s="109">
        <v>-96</v>
      </c>
      <c r="T17" s="109">
        <v>-116</v>
      </c>
      <c r="U17" s="109">
        <v>-1021</v>
      </c>
      <c r="V17" s="109">
        <v>-189</v>
      </c>
      <c r="W17" s="109">
        <v>93.815345270000165</v>
      </c>
      <c r="X17" s="109">
        <v>301.80015610000004</v>
      </c>
      <c r="Y17" s="109">
        <v>-522.53342558000054</v>
      </c>
      <c r="Z17" s="109">
        <v>-462.70730719644325</v>
      </c>
      <c r="AA17" s="109">
        <v>604.62102685698255</v>
      </c>
      <c r="AB17" s="109">
        <v>-250.54542994986409</v>
      </c>
      <c r="AC17" s="109">
        <v>-904.91860676690658</v>
      </c>
      <c r="AD17" s="109">
        <v>-41.734526310818623</v>
      </c>
    </row>
    <row r="18" spans="1:30" x14ac:dyDescent="0.3">
      <c r="A18" s="110"/>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row>
    <row r="19" spans="1:30" x14ac:dyDescent="0.3">
      <c r="A19" s="104" t="s">
        <v>125</v>
      </c>
      <c r="B19" s="105">
        <v>1943.3944155844156</v>
      </c>
      <c r="C19" s="105">
        <v>963</v>
      </c>
      <c r="D19" s="105">
        <v>431.1344545454549</v>
      </c>
      <c r="E19" s="105">
        <v>-2051.283876532736</v>
      </c>
      <c r="F19" s="105">
        <v>410.72395370066829</v>
      </c>
      <c r="G19" s="105">
        <v>-890</v>
      </c>
      <c r="H19" s="105">
        <v>-1654</v>
      </c>
      <c r="I19" s="105">
        <v>101</v>
      </c>
      <c r="J19" s="105">
        <v>-5</v>
      </c>
      <c r="K19" s="105">
        <v>7</v>
      </c>
      <c r="L19" s="105">
        <v>-44</v>
      </c>
      <c r="M19" s="105">
        <v>-49</v>
      </c>
      <c r="N19" s="105">
        <v>-378</v>
      </c>
      <c r="O19" s="105">
        <v>-28</v>
      </c>
      <c r="P19" s="105">
        <v>-14</v>
      </c>
      <c r="Q19" s="105">
        <v>33</v>
      </c>
      <c r="R19" s="105">
        <v>-53</v>
      </c>
      <c r="S19" s="105">
        <v>-16</v>
      </c>
      <c r="T19" s="105">
        <v>-38</v>
      </c>
      <c r="U19" s="105">
        <v>212</v>
      </c>
      <c r="V19" s="105">
        <v>-28</v>
      </c>
      <c r="W19" s="105">
        <v>111.36</v>
      </c>
      <c r="X19" s="105">
        <v>-42.472999999999999</v>
      </c>
      <c r="Y19" s="105">
        <v>97.482000000000014</v>
      </c>
      <c r="Z19" s="105">
        <v>-245.06200000000001</v>
      </c>
      <c r="AA19" s="105">
        <v>-22.317000000000007</v>
      </c>
      <c r="AB19" s="105">
        <v>-101.34100000000001</v>
      </c>
      <c r="AC19" s="105">
        <v>-17.897999999999968</v>
      </c>
      <c r="AD19" s="105">
        <v>-80.512</v>
      </c>
    </row>
    <row r="20" spans="1:30" x14ac:dyDescent="0.3">
      <c r="A20" s="104" t="s">
        <v>126</v>
      </c>
      <c r="B20" s="105">
        <v>0</v>
      </c>
      <c r="C20" s="105">
        <v>-669</v>
      </c>
      <c r="D20" s="105">
        <v>0.47500000000002274</v>
      </c>
      <c r="E20" s="105">
        <v>0</v>
      </c>
      <c r="F20" s="105">
        <v>0</v>
      </c>
      <c r="G20" s="105">
        <v>0</v>
      </c>
      <c r="H20" s="105">
        <v>0</v>
      </c>
      <c r="I20" s="105">
        <v>-3037</v>
      </c>
      <c r="J20" s="105">
        <v>0</v>
      </c>
      <c r="K20" s="105">
        <v>-776</v>
      </c>
      <c r="L20" s="105">
        <v>0</v>
      </c>
      <c r="M20" s="105">
        <v>0</v>
      </c>
      <c r="N20" s="105">
        <v>0</v>
      </c>
      <c r="O20" s="105">
        <v>-945</v>
      </c>
      <c r="P20" s="105">
        <v>0</v>
      </c>
      <c r="Q20" s="105">
        <v>0</v>
      </c>
      <c r="R20" s="105">
        <v>0</v>
      </c>
      <c r="S20" s="105">
        <v>-1051</v>
      </c>
      <c r="T20" s="105">
        <v>0</v>
      </c>
      <c r="U20" s="105">
        <v>0</v>
      </c>
      <c r="V20" s="105">
        <v>0</v>
      </c>
      <c r="W20" s="105">
        <v>-1066.1545093</v>
      </c>
      <c r="X20" s="105">
        <v>0</v>
      </c>
      <c r="Y20" s="105">
        <v>0</v>
      </c>
      <c r="Z20" s="105">
        <v>0</v>
      </c>
      <c r="AA20" s="105">
        <v>-1214.606403</v>
      </c>
      <c r="AB20" s="105">
        <v>0</v>
      </c>
      <c r="AC20" s="105">
        <v>0</v>
      </c>
      <c r="AD20" s="105">
        <v>0</v>
      </c>
    </row>
    <row r="21" spans="1:30" x14ac:dyDescent="0.3">
      <c r="A21" s="104" t="s">
        <v>127</v>
      </c>
      <c r="B21" s="105">
        <v>0</v>
      </c>
      <c r="C21" s="105">
        <v>0</v>
      </c>
      <c r="D21" s="105">
        <v>0</v>
      </c>
      <c r="E21" s="105">
        <v>115.072</v>
      </c>
      <c r="F21" s="105">
        <v>0</v>
      </c>
      <c r="G21" s="105">
        <v>0</v>
      </c>
      <c r="H21" s="105">
        <v>0</v>
      </c>
      <c r="I21" s="105">
        <v>0</v>
      </c>
      <c r="J21" s="105">
        <v>0</v>
      </c>
      <c r="K21" s="105">
        <v>0</v>
      </c>
      <c r="L21" s="105">
        <v>0</v>
      </c>
      <c r="M21" s="105">
        <v>0</v>
      </c>
      <c r="N21" s="105">
        <v>0</v>
      </c>
      <c r="O21" s="105">
        <v>0</v>
      </c>
      <c r="P21" s="105">
        <v>0</v>
      </c>
      <c r="Q21" s="105">
        <v>0</v>
      </c>
      <c r="R21" s="105">
        <v>0</v>
      </c>
      <c r="S21" s="105">
        <v>0</v>
      </c>
      <c r="T21" s="105">
        <v>0</v>
      </c>
      <c r="U21" s="105">
        <v>0</v>
      </c>
      <c r="V21" s="105">
        <v>0</v>
      </c>
      <c r="W21" s="105">
        <v>0</v>
      </c>
      <c r="X21" s="105">
        <v>0</v>
      </c>
      <c r="Y21" s="105">
        <v>0</v>
      </c>
      <c r="Z21" s="105">
        <v>0</v>
      </c>
      <c r="AA21" s="105">
        <v>0</v>
      </c>
      <c r="AB21" s="105">
        <v>0</v>
      </c>
      <c r="AC21" s="105">
        <v>0</v>
      </c>
      <c r="AD21" s="105">
        <v>0</v>
      </c>
    </row>
    <row r="22" spans="1:30" x14ac:dyDescent="0.3">
      <c r="A22" s="104" t="s">
        <v>128</v>
      </c>
      <c r="B22" s="105">
        <v>-1423.7132673098108</v>
      </c>
      <c r="C22" s="105">
        <v>-186</v>
      </c>
      <c r="D22" s="105">
        <v>-310</v>
      </c>
      <c r="E22" s="105">
        <v>20</v>
      </c>
      <c r="F22" s="105">
        <v>-79.260730399999375</v>
      </c>
      <c r="G22" s="105">
        <v>-49.25654460000078</v>
      </c>
      <c r="H22" s="105">
        <v>4287</v>
      </c>
      <c r="I22" s="105">
        <v>0</v>
      </c>
      <c r="J22" s="105">
        <v>0</v>
      </c>
      <c r="K22" s="105">
        <v>0</v>
      </c>
      <c r="L22" s="105">
        <v>0</v>
      </c>
      <c r="M22" s="105">
        <v>0</v>
      </c>
      <c r="N22" s="105">
        <v>0</v>
      </c>
      <c r="O22" s="105">
        <v>0</v>
      </c>
      <c r="P22" s="105">
        <v>0</v>
      </c>
      <c r="Q22" s="105">
        <v>0</v>
      </c>
      <c r="R22" s="105">
        <v>0</v>
      </c>
      <c r="S22" s="105">
        <v>0</v>
      </c>
      <c r="T22" s="105">
        <v>0</v>
      </c>
      <c r="U22" s="105">
        <v>0</v>
      </c>
      <c r="V22" s="105">
        <v>0</v>
      </c>
      <c r="W22" s="105">
        <v>0</v>
      </c>
      <c r="X22" s="105">
        <v>0</v>
      </c>
      <c r="Y22" s="105">
        <v>0</v>
      </c>
      <c r="Z22" s="105">
        <v>0</v>
      </c>
      <c r="AA22" s="105">
        <v>0</v>
      </c>
      <c r="AB22" s="105">
        <v>0</v>
      </c>
      <c r="AC22" s="105">
        <v>0</v>
      </c>
      <c r="AD22" s="105">
        <v>0</v>
      </c>
    </row>
    <row r="23" spans="1:30" x14ac:dyDescent="0.3">
      <c r="A23" s="104" t="s">
        <v>129</v>
      </c>
      <c r="B23" s="105">
        <v>-17.578328100000121</v>
      </c>
      <c r="C23" s="105">
        <v>-37</v>
      </c>
      <c r="D23" s="105">
        <v>281.86045855859282</v>
      </c>
      <c r="E23" s="105">
        <v>91.354859346889043</v>
      </c>
      <c r="F23" s="105">
        <v>-0.88896038062193838</v>
      </c>
      <c r="G23" s="105">
        <v>-67</v>
      </c>
      <c r="H23" s="105">
        <v>-214</v>
      </c>
      <c r="I23" s="105">
        <v>-73</v>
      </c>
      <c r="J23" s="105">
        <v>-123</v>
      </c>
      <c r="K23" s="105">
        <v>-100</v>
      </c>
      <c r="L23" s="105">
        <v>-14</v>
      </c>
      <c r="M23" s="105">
        <v>-211</v>
      </c>
      <c r="N23" s="105">
        <v>-166</v>
      </c>
      <c r="O23" s="105">
        <v>-151</v>
      </c>
      <c r="P23" s="105">
        <v>-61</v>
      </c>
      <c r="Q23" s="105">
        <v>-98</v>
      </c>
      <c r="R23" s="105">
        <v>-51</v>
      </c>
      <c r="S23" s="105">
        <v>-191</v>
      </c>
      <c r="T23" s="105">
        <v>-173</v>
      </c>
      <c r="U23" s="105">
        <v>-392</v>
      </c>
      <c r="V23" s="105">
        <v>-161</v>
      </c>
      <c r="W23" s="105">
        <v>-130.50822842724585</v>
      </c>
      <c r="X23" s="105">
        <v>-193.54636400527306</v>
      </c>
      <c r="Y23" s="105">
        <v>-247.64186061086411</v>
      </c>
      <c r="Z23" s="105">
        <v>-121.30527807247637</v>
      </c>
      <c r="AA23" s="105">
        <v>-149.4169156415432</v>
      </c>
      <c r="AB23" s="105">
        <v>-160.88118710353615</v>
      </c>
      <c r="AC23" s="105">
        <v>-51.940963542922646</v>
      </c>
      <c r="AD23" s="105">
        <v>-119.68488414561401</v>
      </c>
    </row>
    <row r="24" spans="1:30" x14ac:dyDescent="0.3">
      <c r="A24" s="108" t="s">
        <v>130</v>
      </c>
      <c r="B24" s="109">
        <v>502.10282017460463</v>
      </c>
      <c r="C24" s="109">
        <v>72</v>
      </c>
      <c r="D24" s="109">
        <v>403.46991310404775</v>
      </c>
      <c r="E24" s="109">
        <v>-1824.8570171858469</v>
      </c>
      <c r="F24" s="109">
        <v>330.57426292004698</v>
      </c>
      <c r="G24" s="109">
        <v>-1007.0518689155851</v>
      </c>
      <c r="H24" s="109">
        <v>2418</v>
      </c>
      <c r="I24" s="109">
        <v>-3008</v>
      </c>
      <c r="J24" s="109">
        <v>-128</v>
      </c>
      <c r="K24" s="109">
        <v>-870</v>
      </c>
      <c r="L24" s="109">
        <v>-58</v>
      </c>
      <c r="M24" s="109">
        <v>-259</v>
      </c>
      <c r="N24" s="109">
        <v>-544</v>
      </c>
      <c r="O24" s="109">
        <v>-1124</v>
      </c>
      <c r="P24" s="109">
        <v>-75</v>
      </c>
      <c r="Q24" s="109">
        <v>-65</v>
      </c>
      <c r="R24" s="109">
        <v>-104</v>
      </c>
      <c r="S24" s="109">
        <v>-1258</v>
      </c>
      <c r="T24" s="109">
        <v>-211</v>
      </c>
      <c r="U24" s="109">
        <v>-180</v>
      </c>
      <c r="V24" s="109">
        <v>-190</v>
      </c>
      <c r="W24" s="109">
        <v>-1085.3027377272458</v>
      </c>
      <c r="X24" s="109">
        <v>-236.01936400527302</v>
      </c>
      <c r="Y24" s="109">
        <v>-150.15986061086414</v>
      </c>
      <c r="Z24" s="109">
        <v>-366.36727807247638</v>
      </c>
      <c r="AA24" s="109">
        <v>-1386.340318641543</v>
      </c>
      <c r="AB24" s="109">
        <v>-262.22218710353627</v>
      </c>
      <c r="AC24" s="109">
        <v>-69.838963542922556</v>
      </c>
      <c r="AD24" s="109">
        <v>-200.19688414561401</v>
      </c>
    </row>
    <row r="25" spans="1:30" x14ac:dyDescent="0.3">
      <c r="A25" s="107"/>
      <c r="B25" s="106"/>
      <c r="C25" s="106"/>
      <c r="D25" s="106"/>
      <c r="E25" s="106"/>
      <c r="F25" s="106"/>
      <c r="G25" s="106"/>
      <c r="H25" s="106"/>
      <c r="I25" s="106"/>
      <c r="J25" s="106"/>
      <c r="K25" s="106"/>
      <c r="L25" s="106"/>
      <c r="M25" s="106"/>
      <c r="N25" s="106"/>
      <c r="O25" s="106"/>
      <c r="P25" s="106"/>
      <c r="Q25" s="106"/>
      <c r="R25" s="106"/>
      <c r="S25" s="106"/>
      <c r="T25" s="106"/>
      <c r="U25" s="106"/>
      <c r="V25" s="106"/>
      <c r="W25" s="106"/>
      <c r="X25" s="106"/>
      <c r="Y25" s="106"/>
      <c r="Z25" s="106"/>
      <c r="AA25" s="106"/>
      <c r="AB25" s="106"/>
      <c r="AC25" s="106"/>
      <c r="AD25" s="106"/>
    </row>
    <row r="26" spans="1:30" x14ac:dyDescent="0.3">
      <c r="A26" s="108" t="s">
        <v>131</v>
      </c>
      <c r="B26" s="109">
        <v>-16.470203899997387</v>
      </c>
      <c r="C26" s="109">
        <v>131</v>
      </c>
      <c r="D26" s="109">
        <v>-119.06794387720817</v>
      </c>
      <c r="E26" s="109">
        <v>92.571270740656246</v>
      </c>
      <c r="F26" s="109">
        <v>478.91389975863137</v>
      </c>
      <c r="G26" s="109">
        <v>-623.34312979999413</v>
      </c>
      <c r="H26" s="109">
        <v>2892</v>
      </c>
      <c r="I26" s="109">
        <v>-2956</v>
      </c>
      <c r="J26" s="109">
        <v>-313</v>
      </c>
      <c r="K26" s="109">
        <v>-238</v>
      </c>
      <c r="L26" s="109">
        <v>673</v>
      </c>
      <c r="M26" s="109">
        <v>476</v>
      </c>
      <c r="N26" s="109">
        <v>-671</v>
      </c>
      <c r="O26" s="109">
        <v>-1276</v>
      </c>
      <c r="P26" s="109">
        <v>307</v>
      </c>
      <c r="Q26" s="109">
        <v>540</v>
      </c>
      <c r="R26" s="109">
        <v>-570</v>
      </c>
      <c r="S26" s="109">
        <v>-1175</v>
      </c>
      <c r="T26" s="109">
        <v>262</v>
      </c>
      <c r="U26" s="109">
        <v>651</v>
      </c>
      <c r="V26" s="109">
        <v>-718</v>
      </c>
      <c r="W26" s="109">
        <v>-775.68760430189297</v>
      </c>
      <c r="X26" s="109">
        <v>1230.6606869888603</v>
      </c>
      <c r="Y26" s="109">
        <v>510.82848250791653</v>
      </c>
      <c r="Z26" s="109">
        <v>-515.58781689340208</v>
      </c>
      <c r="AA26" s="109">
        <v>-949.0969477000865</v>
      </c>
      <c r="AB26" s="109">
        <v>1136.9895390647371</v>
      </c>
      <c r="AC26" s="109">
        <v>519.54059223500485</v>
      </c>
      <c r="AD26" s="109">
        <v>650.9253407969486</v>
      </c>
    </row>
    <row r="27" spans="1:30" x14ac:dyDescent="0.3">
      <c r="A27" s="108"/>
      <c r="B27" s="109"/>
      <c r="C27" s="109"/>
      <c r="D27" s="109"/>
      <c r="E27" s="109"/>
      <c r="F27" s="109"/>
      <c r="G27" s="109"/>
      <c r="H27" s="109"/>
      <c r="I27" s="109"/>
      <c r="J27" s="109"/>
      <c r="K27" s="109"/>
      <c r="L27" s="109"/>
      <c r="M27" s="109"/>
      <c r="N27" s="109"/>
      <c r="O27" s="109"/>
      <c r="P27" s="109"/>
      <c r="Q27" s="109"/>
      <c r="R27" s="109"/>
      <c r="S27" s="109"/>
      <c r="T27" s="109"/>
      <c r="U27" s="109"/>
      <c r="V27" s="109"/>
      <c r="W27" s="109"/>
      <c r="X27" s="109"/>
      <c r="Y27" s="109"/>
      <c r="Z27" s="109"/>
      <c r="AA27" s="109"/>
      <c r="AB27" s="109"/>
      <c r="AC27" s="109"/>
      <c r="AD27" s="109"/>
    </row>
    <row r="28" spans="1:30" x14ac:dyDescent="0.3">
      <c r="A28" s="108" t="s">
        <v>132</v>
      </c>
      <c r="B28" s="109">
        <v>-122.26480283351248</v>
      </c>
      <c r="C28" s="109">
        <v>-110</v>
      </c>
      <c r="D28" s="109">
        <v>135.08082258679997</v>
      </c>
      <c r="E28" s="109">
        <v>-10.274654171706274</v>
      </c>
      <c r="F28" s="109">
        <v>8.1982747510923133</v>
      </c>
      <c r="G28" s="109">
        <v>-57.908870200001374</v>
      </c>
      <c r="H28" s="109">
        <v>3119</v>
      </c>
      <c r="I28" s="109">
        <v>34</v>
      </c>
      <c r="J28" s="109">
        <v>0</v>
      </c>
      <c r="K28" s="109">
        <v>0</v>
      </c>
      <c r="L28" s="109">
        <v>0</v>
      </c>
      <c r="M28" s="109">
        <v>0</v>
      </c>
      <c r="N28" s="109">
        <v>0</v>
      </c>
      <c r="O28" s="109">
        <v>0</v>
      </c>
      <c r="P28" s="109">
        <v>0</v>
      </c>
      <c r="Q28" s="109">
        <v>0</v>
      </c>
      <c r="R28" s="109">
        <v>0</v>
      </c>
      <c r="S28" s="109">
        <v>0</v>
      </c>
      <c r="T28" s="109">
        <v>0</v>
      </c>
      <c r="U28" s="109">
        <v>0</v>
      </c>
      <c r="V28" s="109">
        <v>0</v>
      </c>
      <c r="W28" s="109">
        <v>0</v>
      </c>
      <c r="X28" s="109">
        <v>0</v>
      </c>
      <c r="Y28" s="109">
        <v>0</v>
      </c>
      <c r="Z28" s="109">
        <v>0</v>
      </c>
      <c r="AA28" s="109">
        <v>0</v>
      </c>
      <c r="AB28" s="109">
        <v>0</v>
      </c>
      <c r="AC28" s="109">
        <v>0</v>
      </c>
      <c r="AD28" s="109">
        <v>0</v>
      </c>
    </row>
    <row r="29" spans="1:30" x14ac:dyDescent="0.3">
      <c r="A29" s="110"/>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row>
    <row r="30" spans="1:30" x14ac:dyDescent="0.3">
      <c r="A30" s="117" t="s">
        <v>133</v>
      </c>
      <c r="B30" s="118">
        <v>-138.73500673350986</v>
      </c>
      <c r="C30" s="118">
        <v>21</v>
      </c>
      <c r="D30" s="118">
        <v>15.793822586798854</v>
      </c>
      <c r="E30" s="118">
        <v>82.555375258491964</v>
      </c>
      <c r="F30" s="118">
        <v>487.11217450972367</v>
      </c>
      <c r="G30" s="118">
        <v>-681.25199999999552</v>
      </c>
      <c r="H30" s="118">
        <v>6011</v>
      </c>
      <c r="I30" s="118">
        <v>-2922</v>
      </c>
      <c r="J30" s="118">
        <v>-313</v>
      </c>
      <c r="K30" s="118">
        <v>-238</v>
      </c>
      <c r="L30" s="118">
        <v>673</v>
      </c>
      <c r="M30" s="118">
        <v>476</v>
      </c>
      <c r="N30" s="118">
        <v>-671</v>
      </c>
      <c r="O30" s="118">
        <v>-1276</v>
      </c>
      <c r="P30" s="118">
        <v>307</v>
      </c>
      <c r="Q30" s="118">
        <v>540</v>
      </c>
      <c r="R30" s="118">
        <v>-570</v>
      </c>
      <c r="S30" s="118">
        <v>-1175</v>
      </c>
      <c r="T30" s="118">
        <v>262</v>
      </c>
      <c r="U30" s="118">
        <v>651</v>
      </c>
      <c r="V30" s="118">
        <v>-718</v>
      </c>
      <c r="W30" s="118">
        <v>-775.68760430189297</v>
      </c>
      <c r="X30" s="118">
        <v>1230.6606869888603</v>
      </c>
      <c r="Y30" s="118">
        <v>510.82848250791653</v>
      </c>
      <c r="Z30" s="118">
        <v>-515.58781689340208</v>
      </c>
      <c r="AA30" s="118">
        <v>-949.0969477000865</v>
      </c>
      <c r="AB30" s="118">
        <v>1136.9895390647371</v>
      </c>
      <c r="AC30" s="118">
        <v>519.54059223500485</v>
      </c>
      <c r="AD30" s="118">
        <v>650.9253407969486</v>
      </c>
    </row>
    <row r="31" spans="1:30" x14ac:dyDescent="0.3">
      <c r="A31" s="102"/>
      <c r="B31" s="103"/>
      <c r="C31" s="103"/>
      <c r="D31" s="103"/>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103"/>
    </row>
    <row r="32" spans="1:30" x14ac:dyDescent="0.3">
      <c r="A32" s="104" t="s">
        <v>134</v>
      </c>
      <c r="B32" s="105">
        <v>340.95840130003046</v>
      </c>
      <c r="C32" s="105">
        <v>194</v>
      </c>
      <c r="D32" s="105">
        <v>219.82007679999958</v>
      </c>
      <c r="E32" s="105">
        <v>228.907594499997</v>
      </c>
      <c r="F32" s="105">
        <v>317.6766230150937</v>
      </c>
      <c r="G32" s="105">
        <v>809.38799999999867</v>
      </c>
      <c r="H32" s="105">
        <v>128</v>
      </c>
      <c r="I32" s="105">
        <v>6142</v>
      </c>
      <c r="J32" s="105">
        <v>3219</v>
      </c>
      <c r="K32" s="105">
        <v>2904</v>
      </c>
      <c r="L32" s="105">
        <v>2667</v>
      </c>
      <c r="M32" s="105">
        <v>3340</v>
      </c>
      <c r="N32" s="105">
        <v>3814</v>
      </c>
      <c r="O32" s="105">
        <v>3143</v>
      </c>
      <c r="P32" s="105">
        <v>1867</v>
      </c>
      <c r="Q32" s="105">
        <v>2174</v>
      </c>
      <c r="R32" s="105">
        <v>2714</v>
      </c>
      <c r="S32" s="105">
        <v>2292</v>
      </c>
      <c r="T32" s="105">
        <v>1127</v>
      </c>
      <c r="U32" s="105">
        <v>1409</v>
      </c>
      <c r="V32" s="105">
        <v>2063</v>
      </c>
      <c r="W32" s="105">
        <v>1402.3276758800021</v>
      </c>
      <c r="X32" s="105">
        <v>591.11956897000039</v>
      </c>
      <c r="Y32" s="105">
        <v>1867.5124943200005</v>
      </c>
      <c r="Z32" s="105">
        <v>2378.8327413799993</v>
      </c>
      <c r="AA32" s="105">
        <v>1833.1157452053073</v>
      </c>
      <c r="AB32" s="105">
        <v>937.00796781569034</v>
      </c>
      <c r="AC32" s="105">
        <v>2064.6923985257708</v>
      </c>
      <c r="AD32" s="105">
        <v>2596.0781579908316</v>
      </c>
    </row>
    <row r="33" spans="1:30" x14ac:dyDescent="0.3">
      <c r="A33" s="104" t="s">
        <v>135</v>
      </c>
      <c r="B33" s="105">
        <v>-8.9</v>
      </c>
      <c r="C33" s="105">
        <v>5</v>
      </c>
      <c r="D33" s="105">
        <v>-5.8412936999999765</v>
      </c>
      <c r="E33" s="105">
        <v>4.2103469999999783</v>
      </c>
      <c r="F33" s="105">
        <v>4.5999999999999996</v>
      </c>
      <c r="G33" s="105">
        <v>0</v>
      </c>
      <c r="H33" s="105">
        <v>3</v>
      </c>
      <c r="I33" s="105">
        <v>0</v>
      </c>
      <c r="J33" s="105">
        <v>-3</v>
      </c>
      <c r="K33" s="105">
        <v>1</v>
      </c>
      <c r="L33" s="105">
        <v>0</v>
      </c>
      <c r="M33" s="105">
        <v>-1</v>
      </c>
      <c r="N33" s="105">
        <v>0</v>
      </c>
      <c r="O33" s="105">
        <v>0</v>
      </c>
      <c r="P33" s="105">
        <v>0</v>
      </c>
      <c r="Q33" s="105">
        <v>0</v>
      </c>
      <c r="R33" s="105">
        <v>148</v>
      </c>
      <c r="S33" s="105">
        <v>10</v>
      </c>
      <c r="T33" s="105">
        <v>20</v>
      </c>
      <c r="U33" s="105">
        <v>3</v>
      </c>
      <c r="V33" s="105">
        <v>57</v>
      </c>
      <c r="W33" s="105">
        <v>-35.520502608108615</v>
      </c>
      <c r="X33" s="105">
        <v>45.732238361139814</v>
      </c>
      <c r="Y33" s="105">
        <v>0.49176455208200309</v>
      </c>
      <c r="Z33" s="105">
        <v>-30.209437901290478</v>
      </c>
      <c r="AA33" s="105">
        <v>52.98917031046944</v>
      </c>
      <c r="AB33" s="105">
        <v>-9.3051083546570617</v>
      </c>
      <c r="AC33" s="105">
        <v>11.845167230056351</v>
      </c>
      <c r="AD33" s="105">
        <v>-122.62784333270022</v>
      </c>
    </row>
    <row r="34" spans="1:30" x14ac:dyDescent="0.3">
      <c r="A34" s="104" t="s">
        <v>136</v>
      </c>
      <c r="B34" s="105">
        <v>193.79569500003308</v>
      </c>
      <c r="C34" s="105">
        <v>220</v>
      </c>
      <c r="D34" s="105">
        <v>228.907594499997</v>
      </c>
      <c r="E34" s="105">
        <v>318.27562331682464</v>
      </c>
      <c r="F34" s="105">
        <v>809.38879752481739</v>
      </c>
      <c r="G34" s="105">
        <v>128.13600000000315</v>
      </c>
      <c r="H34" s="105">
        <v>6142</v>
      </c>
      <c r="I34" s="105">
        <v>3219</v>
      </c>
      <c r="J34" s="105">
        <v>2904</v>
      </c>
      <c r="K34" s="105">
        <v>2667</v>
      </c>
      <c r="L34" s="105">
        <v>3340</v>
      </c>
      <c r="M34" s="105">
        <v>3814</v>
      </c>
      <c r="N34" s="105">
        <v>3143</v>
      </c>
      <c r="O34" s="105">
        <v>1867</v>
      </c>
      <c r="P34" s="105">
        <v>2174</v>
      </c>
      <c r="Q34" s="105">
        <v>2714</v>
      </c>
      <c r="R34" s="105">
        <v>2292</v>
      </c>
      <c r="S34" s="105">
        <v>1127</v>
      </c>
      <c r="T34" s="105">
        <v>1409</v>
      </c>
      <c r="U34" s="105">
        <v>2063</v>
      </c>
      <c r="V34" s="105">
        <v>1402</v>
      </c>
      <c r="W34" s="105">
        <v>591.11956897000039</v>
      </c>
      <c r="X34" s="105">
        <v>1867.5124943200005</v>
      </c>
      <c r="Y34" s="105">
        <v>2378.8327413799993</v>
      </c>
      <c r="Z34" s="105">
        <v>1833.1157452053073</v>
      </c>
      <c r="AA34" s="105">
        <v>937.00796781569034</v>
      </c>
      <c r="AB34" s="105">
        <v>2064.6923985257704</v>
      </c>
      <c r="AC34" s="105">
        <v>2596.0781579908316</v>
      </c>
      <c r="AD34" s="105">
        <v>3124.3584974642481</v>
      </c>
    </row>
    <row r="35" spans="1:30" x14ac:dyDescent="0.3">
      <c r="A35" s="111"/>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row>
    <row r="36" spans="1:30" x14ac:dyDescent="0.3">
      <c r="P36" s="144"/>
      <c r="Q36" s="144"/>
      <c r="R36" s="144"/>
      <c r="S36" s="144"/>
      <c r="T36" s="144"/>
      <c r="U36" s="144"/>
      <c r="V36" s="144"/>
      <c r="W36" s="144"/>
      <c r="X36" s="144"/>
      <c r="Y36" s="144"/>
      <c r="Z36" s="144"/>
      <c r="AA36" s="144"/>
      <c r="AB36" s="144"/>
      <c r="AC36" s="144"/>
      <c r="AD36" s="144"/>
    </row>
    <row r="37" spans="1:30" x14ac:dyDescent="0.3">
      <c r="M37" s="144"/>
      <c r="N37" s="144"/>
      <c r="O37" s="144"/>
      <c r="P37" s="144"/>
      <c r="Q37" s="144"/>
      <c r="R37" s="144"/>
      <c r="S37" s="144"/>
      <c r="T37" s="144"/>
      <c r="U37" s="144"/>
      <c r="V37" s="144"/>
      <c r="W37" s="144"/>
      <c r="X37" s="144"/>
      <c r="Y37" s="144"/>
      <c r="Z37" s="144"/>
      <c r="AA37" s="144"/>
      <c r="AB37" s="144"/>
      <c r="AC37" s="144"/>
      <c r="AD37" s="144"/>
    </row>
    <row r="38" spans="1:30" x14ac:dyDescent="0.3">
      <c r="M38" s="144"/>
      <c r="N38" s="144"/>
      <c r="O38" s="144"/>
      <c r="P38" s="144"/>
      <c r="Q38" s="144"/>
      <c r="R38" s="144"/>
      <c r="S38" s="144"/>
      <c r="T38" s="144"/>
      <c r="U38" s="144"/>
      <c r="V38" s="144"/>
      <c r="W38" s="144"/>
      <c r="X38" s="144"/>
      <c r="Y38" s="144"/>
      <c r="Z38" s="144"/>
      <c r="AA38" s="144"/>
      <c r="AB38" s="144"/>
      <c r="AC38" s="144"/>
      <c r="AD38" s="144"/>
    </row>
  </sheetData>
  <mergeCells count="1">
    <mergeCell ref="A2:A3"/>
  </mergeCells>
  <phoneticPr fontId="34" type="noConversion"/>
  <pageMargins left="0.7" right="0.7" top="0.75" bottom="0.75" header="0.3" footer="0.3"/>
  <pageSetup paperSize="9" scale="2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85D8B-BF1D-4357-A711-E42DDE289B00}">
  <dimension ref="A2:AA98"/>
  <sheetViews>
    <sheetView showGridLines="0" view="pageBreakPreview" zoomScale="85" zoomScaleNormal="60" zoomScaleSheetLayoutView="85" workbookViewId="0">
      <pane xSplit="1" ySplit="3" topLeftCell="R4" activePane="bottomRight" state="frozen"/>
      <selection pane="topRight" activeCell="B1" sqref="B1"/>
      <selection pane="bottomLeft" activeCell="A4" sqref="A4"/>
      <selection pane="bottomRight" activeCell="AB15" sqref="AB15"/>
    </sheetView>
  </sheetViews>
  <sheetFormatPr baseColWidth="10" defaultColWidth="8.58203125" defaultRowHeight="14" x14ac:dyDescent="0.3"/>
  <cols>
    <col min="1" max="1" width="47.75" customWidth="1"/>
    <col min="6" max="6" width="8.5" customWidth="1"/>
    <col min="8" max="8" width="8.58203125" bestFit="1" customWidth="1"/>
    <col min="9" max="15" width="9.58203125" bestFit="1" customWidth="1"/>
    <col min="16" max="26" width="9.5" bestFit="1" customWidth="1"/>
  </cols>
  <sheetData>
    <row r="2" spans="1:27" x14ac:dyDescent="0.3">
      <c r="B2" s="96" t="s">
        <v>1</v>
      </c>
      <c r="C2" s="96" t="s">
        <v>2</v>
      </c>
      <c r="D2" s="96" t="s">
        <v>3</v>
      </c>
      <c r="E2" s="96" t="s">
        <v>4</v>
      </c>
      <c r="F2" s="96" t="s">
        <v>5</v>
      </c>
      <c r="G2" s="96" t="s">
        <v>6</v>
      </c>
      <c r="H2" s="96" t="s">
        <v>7</v>
      </c>
      <c r="I2" s="96" t="s">
        <v>8</v>
      </c>
      <c r="J2" s="96" t="s">
        <v>9</v>
      </c>
      <c r="K2" s="96" t="s">
        <v>10</v>
      </c>
      <c r="L2" s="96" t="s">
        <v>11</v>
      </c>
      <c r="M2" s="96" t="s">
        <v>12</v>
      </c>
      <c r="N2" s="96" t="s">
        <v>13</v>
      </c>
      <c r="O2" s="96" t="s">
        <v>14</v>
      </c>
      <c r="P2" s="96" t="s">
        <v>15</v>
      </c>
      <c r="Q2" s="96" t="s">
        <v>16</v>
      </c>
      <c r="R2" s="75" t="s">
        <v>17</v>
      </c>
      <c r="S2" s="75" t="s">
        <v>18</v>
      </c>
      <c r="T2" s="75" t="s">
        <v>19</v>
      </c>
      <c r="U2" s="75" t="s">
        <v>218</v>
      </c>
      <c r="V2" s="75" t="s">
        <v>222</v>
      </c>
      <c r="W2" s="75" t="s">
        <v>223</v>
      </c>
      <c r="X2" s="75" t="s">
        <v>225</v>
      </c>
      <c r="Y2" s="75" t="s">
        <v>227</v>
      </c>
      <c r="Z2" s="75" t="s">
        <v>229</v>
      </c>
    </row>
    <row r="3" spans="1:27" x14ac:dyDescent="0.3">
      <c r="B3" s="97" t="s">
        <v>21</v>
      </c>
      <c r="C3" s="97" t="s">
        <v>22</v>
      </c>
      <c r="D3" s="97" t="s">
        <v>23</v>
      </c>
      <c r="E3" s="97" t="s">
        <v>24</v>
      </c>
      <c r="F3" s="97" t="s">
        <v>25</v>
      </c>
      <c r="G3" s="97" t="s">
        <v>26</v>
      </c>
      <c r="H3" s="97" t="s">
        <v>27</v>
      </c>
      <c r="I3" s="97" t="s">
        <v>28</v>
      </c>
      <c r="J3" s="97" t="s">
        <v>29</v>
      </c>
      <c r="K3" s="97" t="s">
        <v>30</v>
      </c>
      <c r="L3" s="97" t="s">
        <v>31</v>
      </c>
      <c r="M3" s="97" t="s">
        <v>32</v>
      </c>
      <c r="N3" s="97" t="s">
        <v>33</v>
      </c>
      <c r="O3" s="97" t="s">
        <v>34</v>
      </c>
      <c r="P3" s="97" t="s">
        <v>35</v>
      </c>
      <c r="Q3" s="97" t="s">
        <v>36</v>
      </c>
      <c r="R3" s="76" t="s">
        <v>37</v>
      </c>
      <c r="S3" s="76" t="s">
        <v>38</v>
      </c>
      <c r="T3" s="76" t="s">
        <v>39</v>
      </c>
      <c r="U3" s="76" t="s">
        <v>219</v>
      </c>
      <c r="V3" s="76" t="s">
        <v>221</v>
      </c>
      <c r="W3" s="76" t="s">
        <v>224</v>
      </c>
      <c r="X3" s="76" t="s">
        <v>226</v>
      </c>
      <c r="Y3" s="76" t="s">
        <v>228</v>
      </c>
      <c r="Z3" s="76" t="s">
        <v>230</v>
      </c>
    </row>
    <row r="4" spans="1:27" x14ac:dyDescent="0.3">
      <c r="A4" s="98" t="s">
        <v>40</v>
      </c>
    </row>
    <row r="5" spans="1:27" x14ac:dyDescent="0.3">
      <c r="B5" s="131"/>
      <c r="C5" s="131"/>
      <c r="D5" s="131"/>
      <c r="E5" s="131"/>
      <c r="F5" s="131"/>
      <c r="G5" s="131"/>
      <c r="H5" s="131"/>
      <c r="I5" s="131"/>
      <c r="J5" s="131"/>
      <c r="K5" s="131"/>
      <c r="L5" s="131"/>
      <c r="M5" s="131"/>
      <c r="N5" s="131"/>
      <c r="O5" s="131"/>
    </row>
    <row r="6" spans="1:27" ht="15.5" x14ac:dyDescent="0.35">
      <c r="A6" s="101" t="s">
        <v>49</v>
      </c>
      <c r="B6" s="131"/>
      <c r="C6" s="131"/>
      <c r="D6" s="131"/>
      <c r="E6" s="131"/>
      <c r="F6" s="131"/>
      <c r="G6" s="131"/>
      <c r="H6" s="131"/>
      <c r="I6" s="131"/>
      <c r="J6" s="131"/>
      <c r="K6" s="131"/>
      <c r="L6" s="131"/>
      <c r="M6" s="131"/>
      <c r="N6" s="131"/>
      <c r="O6" s="131"/>
    </row>
    <row r="7" spans="1:27" x14ac:dyDescent="0.3">
      <c r="A7" s="102" t="s">
        <v>137</v>
      </c>
      <c r="B7" s="131"/>
      <c r="C7" s="131"/>
      <c r="D7" s="131"/>
      <c r="E7" s="131"/>
      <c r="F7" s="131"/>
      <c r="G7" s="131"/>
      <c r="H7" s="131"/>
      <c r="I7" s="131"/>
      <c r="J7" s="131"/>
      <c r="K7" s="131"/>
      <c r="L7" s="131"/>
      <c r="M7" s="131"/>
      <c r="N7" s="131"/>
      <c r="O7" s="131"/>
    </row>
    <row r="8" spans="1:27" x14ac:dyDescent="0.3">
      <c r="A8" s="131" t="s">
        <v>138</v>
      </c>
      <c r="B8" s="132">
        <v>8146.0194507804817</v>
      </c>
      <c r="C8" s="132">
        <v>8458.2698470305586</v>
      </c>
      <c r="D8" s="132">
        <v>8720.4813863050022</v>
      </c>
      <c r="E8" s="132">
        <v>7077.5402732783623</v>
      </c>
      <c r="F8" s="132">
        <v>8245.7183115461958</v>
      </c>
      <c r="G8" s="132">
        <v>7783.2978918681192</v>
      </c>
      <c r="H8" s="132">
        <v>8070.7167948295901</v>
      </c>
      <c r="I8" s="132">
        <v>8157.9561920437391</v>
      </c>
      <c r="J8" s="132">
        <v>8410</v>
      </c>
      <c r="K8" s="132">
        <v>8120</v>
      </c>
      <c r="L8" s="132">
        <v>7975.9363571669701</v>
      </c>
      <c r="M8" s="132">
        <v>7593.40579034042</v>
      </c>
      <c r="N8" s="132">
        <v>6420</v>
      </c>
      <c r="O8" s="132">
        <v>7441</v>
      </c>
      <c r="P8" s="132">
        <v>7412</v>
      </c>
      <c r="Q8" s="132">
        <v>6255</v>
      </c>
      <c r="R8" s="132">
        <v>5675.0143657036069</v>
      </c>
      <c r="S8" s="132">
        <v>5348.8290845021356</v>
      </c>
      <c r="T8" s="132">
        <v>5854.3395927849479</v>
      </c>
      <c r="U8" s="132">
        <v>5606.0636653253587</v>
      </c>
      <c r="V8" s="132">
        <v>7912.0811420281598</v>
      </c>
      <c r="W8" s="132">
        <v>8773.04341861383</v>
      </c>
      <c r="X8" s="132">
        <v>8399.6610794291319</v>
      </c>
      <c r="Y8" s="132">
        <v>8647.8768472829706</v>
      </c>
      <c r="Z8" s="132">
        <v>7542.0092538517165</v>
      </c>
      <c r="AA8" s="165"/>
    </row>
    <row r="9" spans="1:27" x14ac:dyDescent="0.3">
      <c r="A9" s="131" t="s">
        <v>139</v>
      </c>
      <c r="B9" s="132">
        <v>11239.265834427182</v>
      </c>
      <c r="C9" s="132">
        <v>9736.1537814059593</v>
      </c>
      <c r="D9" s="132">
        <v>9223.8090644467429</v>
      </c>
      <c r="E9" s="132">
        <v>9490.4808803402757</v>
      </c>
      <c r="F9" s="132">
        <v>8380.2292324166156</v>
      </c>
      <c r="G9" s="132">
        <v>8956.1208241039931</v>
      </c>
      <c r="H9" s="132">
        <v>8496.3052755897897</v>
      </c>
      <c r="I9" s="132">
        <v>8205.5862802235861</v>
      </c>
      <c r="J9" s="132">
        <v>7997</v>
      </c>
      <c r="K9" s="132">
        <v>9041</v>
      </c>
      <c r="L9" s="132">
        <v>10265.407589259012</v>
      </c>
      <c r="M9" s="132">
        <v>10527.696395871442</v>
      </c>
      <c r="N9" s="132">
        <v>12503</v>
      </c>
      <c r="O9" s="132">
        <v>11125</v>
      </c>
      <c r="P9" s="132">
        <v>9135</v>
      </c>
      <c r="Q9" s="132">
        <v>8316</v>
      </c>
      <c r="R9" s="132">
        <v>9349.8429856634393</v>
      </c>
      <c r="S9" s="132">
        <v>8591.0801273464222</v>
      </c>
      <c r="T9" s="132">
        <v>9379.5632981619256</v>
      </c>
      <c r="U9" s="132">
        <v>8022.2005132205586</v>
      </c>
      <c r="V9" s="132">
        <v>7715.0596630081218</v>
      </c>
      <c r="W9" s="132">
        <v>9307.5757228764087</v>
      </c>
      <c r="X9" s="132">
        <v>8549.8638590897863</v>
      </c>
      <c r="Y9" s="132">
        <v>8677.848422378509</v>
      </c>
      <c r="Z9" s="132">
        <v>9019.4548319690439</v>
      </c>
      <c r="AA9" s="165"/>
    </row>
    <row r="10" spans="1:27" x14ac:dyDescent="0.3">
      <c r="A10" s="131" t="s">
        <v>140</v>
      </c>
      <c r="B10" s="132">
        <v>6049.2771625678433</v>
      </c>
      <c r="C10" s="132">
        <v>8077.0304567728772</v>
      </c>
      <c r="D10" s="132">
        <v>7607.193572461415</v>
      </c>
      <c r="E10" s="132">
        <v>7850.1139327960245</v>
      </c>
      <c r="F10" s="132">
        <v>9331.0449745275091</v>
      </c>
      <c r="G10" s="132">
        <v>8815.4830999527803</v>
      </c>
      <c r="H10" s="132">
        <v>8857.2649436654592</v>
      </c>
      <c r="I10" s="132">
        <v>8042.8993454366564</v>
      </c>
      <c r="J10" s="132">
        <v>7956</v>
      </c>
      <c r="K10" s="132">
        <v>9667</v>
      </c>
      <c r="L10" s="132">
        <v>9141.1050112719604</v>
      </c>
      <c r="M10" s="132">
        <v>8198.5689781844922</v>
      </c>
      <c r="N10" s="132">
        <v>7304</v>
      </c>
      <c r="O10" s="132">
        <v>8742</v>
      </c>
      <c r="P10" s="132">
        <v>7664</v>
      </c>
      <c r="Q10" s="132">
        <v>9003</v>
      </c>
      <c r="R10" s="132">
        <v>8365.0640709471772</v>
      </c>
      <c r="S10" s="132">
        <v>8049.5115483698746</v>
      </c>
      <c r="T10" s="132">
        <v>7064.0667506519367</v>
      </c>
      <c r="U10" s="132">
        <v>8165.2796615481402</v>
      </c>
      <c r="V10" s="132">
        <v>7415.0860310781291</v>
      </c>
      <c r="W10" s="132">
        <v>8315.5768626723257</v>
      </c>
      <c r="X10" s="132">
        <v>9060.311488276202</v>
      </c>
      <c r="Y10" s="132">
        <v>9107.9496211859587</v>
      </c>
      <c r="Z10" s="132">
        <v>10398.746076687961</v>
      </c>
      <c r="AA10" s="165"/>
    </row>
    <row r="11" spans="1:27" x14ac:dyDescent="0.3">
      <c r="A11" s="131" t="s">
        <v>141</v>
      </c>
      <c r="B11" s="132">
        <v>5980.087555678745</v>
      </c>
      <c r="C11" s="132">
        <v>6242.7741868375133</v>
      </c>
      <c r="D11" s="132">
        <v>4825.5147672376334</v>
      </c>
      <c r="E11" s="132">
        <v>4995.5415629217778</v>
      </c>
      <c r="F11" s="143" t="s">
        <v>142</v>
      </c>
      <c r="G11" s="143" t="s">
        <v>142</v>
      </c>
      <c r="H11" s="143" t="s">
        <v>142</v>
      </c>
      <c r="I11" s="143" t="s">
        <v>142</v>
      </c>
      <c r="J11" s="143" t="s">
        <v>142</v>
      </c>
      <c r="K11" s="143" t="s">
        <v>142</v>
      </c>
      <c r="L11" s="143" t="s">
        <v>142</v>
      </c>
      <c r="M11" s="143" t="s">
        <v>142</v>
      </c>
      <c r="N11" s="143" t="s">
        <v>142</v>
      </c>
      <c r="O11" s="143" t="s">
        <v>142</v>
      </c>
      <c r="P11" s="143" t="s">
        <v>142</v>
      </c>
      <c r="Q11" s="143" t="s">
        <v>142</v>
      </c>
      <c r="R11" s="143" t="s">
        <v>142</v>
      </c>
      <c r="S11" s="143" t="s">
        <v>142</v>
      </c>
      <c r="T11" s="143" t="s">
        <v>142</v>
      </c>
      <c r="U11" s="143" t="s">
        <v>142</v>
      </c>
      <c r="V11" s="143" t="s">
        <v>142</v>
      </c>
      <c r="W11" s="143" t="s">
        <v>142</v>
      </c>
      <c r="X11" s="143" t="s">
        <v>142</v>
      </c>
      <c r="Y11" s="143" t="s">
        <v>142</v>
      </c>
      <c r="Z11" s="143" t="s">
        <v>142</v>
      </c>
      <c r="AA11" s="164"/>
    </row>
    <row r="12" spans="1:27" x14ac:dyDescent="0.3">
      <c r="A12" s="131" t="s">
        <v>143</v>
      </c>
      <c r="B12" s="142" t="s">
        <v>142</v>
      </c>
      <c r="C12" s="142" t="s">
        <v>142</v>
      </c>
      <c r="D12" s="143" t="s">
        <v>142</v>
      </c>
      <c r="E12" s="143" t="s">
        <v>142</v>
      </c>
      <c r="F12" s="132">
        <v>1065.4297086316085</v>
      </c>
      <c r="G12" s="132">
        <v>1000.4808012438192</v>
      </c>
      <c r="H12" s="132">
        <v>728.30315025905986</v>
      </c>
      <c r="I12" s="132">
        <v>705.63544999999999</v>
      </c>
      <c r="J12" s="132">
        <v>670</v>
      </c>
      <c r="K12" s="132">
        <v>553</v>
      </c>
      <c r="L12" s="132">
        <v>604.67217838278941</v>
      </c>
      <c r="M12" s="132">
        <v>466.08123394532288</v>
      </c>
      <c r="N12" s="132">
        <v>515</v>
      </c>
      <c r="O12" s="132">
        <v>439</v>
      </c>
      <c r="P12" s="132">
        <v>367</v>
      </c>
      <c r="Q12" s="132">
        <v>380</v>
      </c>
      <c r="R12" s="132">
        <v>924.59188419983093</v>
      </c>
      <c r="S12" s="143">
        <v>2937.1769729971593</v>
      </c>
      <c r="T12" s="143">
        <v>2871.7831411158359</v>
      </c>
      <c r="U12" s="143">
        <v>3488.3397226602356</v>
      </c>
      <c r="V12" s="143">
        <v>4319.8596030555209</v>
      </c>
      <c r="W12" s="143">
        <v>4071.8108800248683</v>
      </c>
      <c r="X12" s="143">
        <v>3833.1520446127047</v>
      </c>
      <c r="Y12" s="143">
        <v>3398.2262072490421</v>
      </c>
      <c r="Z12" s="143">
        <v>3027.8107909511909</v>
      </c>
      <c r="AA12" s="164"/>
    </row>
    <row r="13" spans="1:27" x14ac:dyDescent="0.3">
      <c r="A13" s="131" t="s">
        <v>144</v>
      </c>
      <c r="B13" s="142" t="s">
        <v>142</v>
      </c>
      <c r="C13" s="142" t="s">
        <v>142</v>
      </c>
      <c r="D13" s="143" t="s">
        <v>142</v>
      </c>
      <c r="E13" s="143" t="s">
        <v>142</v>
      </c>
      <c r="F13" s="132">
        <v>2827.6213476387002</v>
      </c>
      <c r="G13" s="132">
        <v>2531.6716611670813</v>
      </c>
      <c r="H13" s="132">
        <v>1824.6650217337005</v>
      </c>
      <c r="I13" s="132">
        <v>1854.2099000000001</v>
      </c>
      <c r="J13" s="132">
        <v>2656</v>
      </c>
      <c r="K13" s="132">
        <v>3866</v>
      </c>
      <c r="L13" s="132">
        <v>2910.7609801543413</v>
      </c>
      <c r="M13" s="132">
        <v>2871.3027928305969</v>
      </c>
      <c r="N13" s="132">
        <v>2994</v>
      </c>
      <c r="O13" s="132">
        <v>3937</v>
      </c>
      <c r="P13" s="132">
        <v>3357</v>
      </c>
      <c r="Q13" s="132">
        <v>3145</v>
      </c>
      <c r="R13" s="132">
        <v>2696.3057269034803</v>
      </c>
      <c r="S13" s="132">
        <v>2517.2773960209092</v>
      </c>
      <c r="T13" s="132">
        <v>2516.3754962172584</v>
      </c>
      <c r="U13" s="132">
        <v>3912.4524170192749</v>
      </c>
      <c r="V13" s="132">
        <v>3822.5351010060403</v>
      </c>
      <c r="W13" s="132">
        <v>3169.2061072737283</v>
      </c>
      <c r="X13" s="132">
        <v>3112.1066054152525</v>
      </c>
      <c r="Y13" s="132">
        <v>3217.1104761890765</v>
      </c>
      <c r="Z13" s="132">
        <v>3431.6019103539279</v>
      </c>
      <c r="AA13" s="164"/>
    </row>
    <row r="14" spans="1:27" x14ac:dyDescent="0.3">
      <c r="A14" s="131" t="s">
        <v>231</v>
      </c>
      <c r="B14" s="132">
        <v>498.14905784902749</v>
      </c>
      <c r="C14" s="132">
        <v>810.98323844154436</v>
      </c>
      <c r="D14" s="132">
        <v>1491.0521294322257</v>
      </c>
      <c r="E14" s="132">
        <v>1768.6936625429314</v>
      </c>
      <c r="F14" s="132">
        <v>1069.592560222</v>
      </c>
      <c r="G14" s="132">
        <v>945.37657781345411</v>
      </c>
      <c r="H14" s="132">
        <v>820.92286134148958</v>
      </c>
      <c r="I14" s="132">
        <v>545.35505396856786</v>
      </c>
      <c r="J14" s="132">
        <v>592</v>
      </c>
      <c r="K14" s="132">
        <v>539</v>
      </c>
      <c r="L14" s="132">
        <v>502.38098467366774</v>
      </c>
      <c r="M14" s="132">
        <v>473.28400704262543</v>
      </c>
      <c r="N14" s="132">
        <v>1444</v>
      </c>
      <c r="O14" s="132">
        <v>2459</v>
      </c>
      <c r="P14" s="132">
        <v>4769</v>
      </c>
      <c r="Q14" s="132">
        <v>5936</v>
      </c>
      <c r="R14" s="132">
        <v>6656.8564028913979</v>
      </c>
      <c r="S14" s="132">
        <v>5972.6482834803592</v>
      </c>
      <c r="T14" s="132">
        <v>6034.6837258648675</v>
      </c>
      <c r="U14" s="132">
        <v>5141.8910158065819</v>
      </c>
      <c r="V14" s="132">
        <v>5011.9007072494815</v>
      </c>
      <c r="W14" s="132">
        <v>6177.10720740754</v>
      </c>
      <c r="X14" s="132">
        <v>5999.9180310458705</v>
      </c>
      <c r="Y14" s="132">
        <v>6793.1864351296917</v>
      </c>
      <c r="Z14" s="132">
        <v>7299.4217225384791</v>
      </c>
      <c r="AA14" s="164"/>
    </row>
    <row r="15" spans="1:27" x14ac:dyDescent="0.3">
      <c r="A15" s="131" t="s">
        <v>145</v>
      </c>
      <c r="B15" s="132">
        <v>3082.3292665641552</v>
      </c>
      <c r="C15" s="132">
        <v>2543.920878355872</v>
      </c>
      <c r="D15" s="132">
        <v>2490.5473016534984</v>
      </c>
      <c r="E15" s="132">
        <v>3299.1859789585442</v>
      </c>
      <c r="F15" s="132">
        <v>4224.9409542345211</v>
      </c>
      <c r="G15" s="132">
        <v>5258.1224923358259</v>
      </c>
      <c r="H15" s="132">
        <v>7078.8221403804037</v>
      </c>
      <c r="I15" s="132">
        <v>6687.2539842086853</v>
      </c>
      <c r="J15" s="132">
        <v>7409</v>
      </c>
      <c r="K15" s="132">
        <v>7995</v>
      </c>
      <c r="L15" s="132">
        <v>8134.5047622140728</v>
      </c>
      <c r="M15" s="132">
        <v>7349.1688131873325</v>
      </c>
      <c r="N15" s="132">
        <v>7049</v>
      </c>
      <c r="O15" s="132">
        <v>6031</v>
      </c>
      <c r="P15" s="132">
        <v>3469</v>
      </c>
      <c r="Q15" s="132">
        <v>2982</v>
      </c>
      <c r="R15" s="132">
        <v>3309.8509105453477</v>
      </c>
      <c r="S15" s="132">
        <v>3280.3636649004411</v>
      </c>
      <c r="T15" s="132">
        <v>3310.9403428542641</v>
      </c>
      <c r="U15" s="132">
        <v>3024.6928519789826</v>
      </c>
      <c r="V15" s="132">
        <v>3260.4436176711906</v>
      </c>
      <c r="W15" s="132">
        <v>3846.7574098549521</v>
      </c>
      <c r="X15" s="132">
        <v>3413.0452988402344</v>
      </c>
      <c r="Y15" s="132">
        <v>2675.2598817087191</v>
      </c>
      <c r="Z15" s="132">
        <v>2860.8333432568716</v>
      </c>
      <c r="AA15" s="164"/>
    </row>
    <row r="16" spans="1:27" x14ac:dyDescent="0.3">
      <c r="A16" s="131" t="s">
        <v>146</v>
      </c>
      <c r="B16" s="132">
        <v>2213</v>
      </c>
      <c r="C16" s="132">
        <v>3601</v>
      </c>
      <c r="D16" s="132">
        <v>3371.7026382788154</v>
      </c>
      <c r="E16" s="132">
        <v>2977.9838802100107</v>
      </c>
      <c r="F16" s="132">
        <v>2786.7821407924575</v>
      </c>
      <c r="G16" s="132">
        <v>4381</v>
      </c>
      <c r="H16" s="132">
        <v>4181</v>
      </c>
      <c r="I16" s="132">
        <v>3885.3</v>
      </c>
      <c r="J16" s="132">
        <v>3881</v>
      </c>
      <c r="K16" s="132">
        <v>4443</v>
      </c>
      <c r="L16" s="132">
        <v>4140</v>
      </c>
      <c r="M16" s="132">
        <v>3854</v>
      </c>
      <c r="N16" s="132">
        <v>4863</v>
      </c>
      <c r="O16" s="132">
        <v>4860</v>
      </c>
      <c r="P16" s="132">
        <v>4530</v>
      </c>
      <c r="Q16" s="132">
        <v>4356</v>
      </c>
      <c r="R16" s="132">
        <v>4248.4529652373976</v>
      </c>
      <c r="S16" s="132">
        <v>4365.3999999999996</v>
      </c>
      <c r="T16" s="132">
        <v>4011.7270132988961</v>
      </c>
      <c r="U16" s="132">
        <v>3634.0801524408685</v>
      </c>
      <c r="V16" s="132">
        <v>4906.4444837400006</v>
      </c>
      <c r="W16" s="132">
        <v>5524.8818907442601</v>
      </c>
      <c r="X16" s="132">
        <v>5165.3121765199994</v>
      </c>
      <c r="Y16" s="132">
        <v>4777.3081257806298</v>
      </c>
      <c r="Z16" s="132">
        <v>4500.7215059899991</v>
      </c>
      <c r="AA16" s="164"/>
    </row>
    <row r="17" spans="1:27" x14ac:dyDescent="0.3">
      <c r="A17" s="119" t="s">
        <v>147</v>
      </c>
      <c r="B17" s="109">
        <v>37208.128327867438</v>
      </c>
      <c r="C17" s="109">
        <v>39470.132388844322</v>
      </c>
      <c r="D17" s="109">
        <v>37730.300859815332</v>
      </c>
      <c r="E17" s="109">
        <v>37459.540171047935</v>
      </c>
      <c r="F17" s="109">
        <v>37931.359230009606</v>
      </c>
      <c r="G17" s="109">
        <v>39670</v>
      </c>
      <c r="H17" s="109">
        <v>40058.000187799495</v>
      </c>
      <c r="I17" s="109">
        <v>38083.999999999993</v>
      </c>
      <c r="J17" s="109">
        <v>39571</v>
      </c>
      <c r="K17" s="109">
        <v>44224</v>
      </c>
      <c r="L17" s="109">
        <v>43674.767863122812</v>
      </c>
      <c r="M17" s="109">
        <v>41333.508011402228</v>
      </c>
      <c r="N17" s="109">
        <v>43092</v>
      </c>
      <c r="O17" s="109">
        <f>+SUM(O8:O16)</f>
        <v>45034</v>
      </c>
      <c r="P17" s="109">
        <v>40703</v>
      </c>
      <c r="Q17" s="109">
        <v>40373</v>
      </c>
      <c r="R17" s="109">
        <v>41225.97931209168</v>
      </c>
      <c r="S17" s="109">
        <v>41062.2870776173</v>
      </c>
      <c r="T17" s="109">
        <v>41043.479360949932</v>
      </c>
      <c r="U17" s="109">
        <v>40994.146586463656</v>
      </c>
      <c r="V17" s="109">
        <v>44363.410348836645</v>
      </c>
      <c r="W17" s="109">
        <v>49185.959499467914</v>
      </c>
      <c r="X17" s="109">
        <v>47533.370583229174</v>
      </c>
      <c r="Y17" s="109">
        <v>47294.766016904592</v>
      </c>
      <c r="Z17" s="109">
        <v>48080.599435599186</v>
      </c>
      <c r="AA17" s="164"/>
    </row>
    <row r="18" spans="1:27" x14ac:dyDescent="0.3">
      <c r="A18" s="155" t="s">
        <v>148</v>
      </c>
      <c r="B18" s="105">
        <v>23215</v>
      </c>
      <c r="C18" s="105">
        <v>23856</v>
      </c>
      <c r="D18" s="105">
        <v>23660</v>
      </c>
      <c r="E18" s="105">
        <v>23619</v>
      </c>
      <c r="F18" s="156">
        <v>24969</v>
      </c>
      <c r="G18" s="105">
        <v>24909</v>
      </c>
      <c r="H18" s="105">
        <v>24563</v>
      </c>
      <c r="I18" s="105">
        <v>23039</v>
      </c>
      <c r="J18" s="105">
        <v>23327</v>
      </c>
      <c r="K18" s="105">
        <v>25224</v>
      </c>
      <c r="L18" s="105">
        <v>24905</v>
      </c>
      <c r="M18" s="105">
        <v>25699</v>
      </c>
      <c r="N18" s="105">
        <v>28533</v>
      </c>
      <c r="O18" s="105">
        <v>27895</v>
      </c>
      <c r="P18" s="105">
        <v>26827</v>
      </c>
      <c r="Q18" s="105">
        <v>24890</v>
      </c>
      <c r="R18" s="105">
        <v>25463</v>
      </c>
      <c r="S18" s="105">
        <v>22354.325000000001</v>
      </c>
      <c r="T18" s="105">
        <v>24387.387611329093</v>
      </c>
      <c r="U18" s="105">
        <v>24572.565549166084</v>
      </c>
      <c r="V18" s="105">
        <v>27008.666288493718</v>
      </c>
      <c r="W18" s="105">
        <v>27504.798575390887</v>
      </c>
      <c r="X18" s="105">
        <v>27159.07459284634</v>
      </c>
      <c r="Y18" s="105">
        <v>28197.668122450617</v>
      </c>
      <c r="Z18" s="105">
        <v>29069.5770083922</v>
      </c>
      <c r="AA18" s="164"/>
    </row>
    <row r="19" spans="1:27" x14ac:dyDescent="0.3">
      <c r="B19" s="132"/>
      <c r="C19" s="132"/>
      <c r="D19" s="132"/>
      <c r="E19" s="132"/>
      <c r="F19" s="132"/>
      <c r="G19" s="132"/>
      <c r="H19" s="132"/>
      <c r="I19" s="132"/>
      <c r="J19" s="132"/>
      <c r="K19" s="132"/>
      <c r="L19" s="132"/>
      <c r="M19" s="132"/>
      <c r="N19" s="132"/>
      <c r="O19" s="132"/>
      <c r="R19" s="144"/>
      <c r="S19" s="144"/>
      <c r="T19" s="144"/>
      <c r="U19" s="144"/>
      <c r="V19" s="144"/>
      <c r="W19" s="144"/>
      <c r="X19" s="144"/>
      <c r="Y19" s="144"/>
      <c r="Z19" s="144"/>
    </row>
    <row r="20" spans="1:27" x14ac:dyDescent="0.3">
      <c r="A20" s="102" t="s">
        <v>41</v>
      </c>
      <c r="B20" s="158"/>
      <c r="C20" s="158"/>
      <c r="D20" s="158"/>
      <c r="E20" s="158"/>
      <c r="F20" s="158"/>
      <c r="G20" s="158"/>
      <c r="H20" s="158"/>
      <c r="I20" s="158"/>
      <c r="J20" s="158"/>
      <c r="K20" s="158"/>
      <c r="L20" s="158"/>
      <c r="M20" s="158"/>
      <c r="N20" s="158"/>
      <c r="O20" s="158"/>
    </row>
    <row r="21" spans="1:27" x14ac:dyDescent="0.3">
      <c r="A21" s="131" t="s">
        <v>138</v>
      </c>
      <c r="B21" s="132">
        <v>5458.0870253277362</v>
      </c>
      <c r="C21" s="132">
        <v>5593.6658333863825</v>
      </c>
      <c r="D21" s="133">
        <v>5665.3558747801226</v>
      </c>
      <c r="E21" s="133">
        <v>4735.3509838628979</v>
      </c>
      <c r="F21" s="133">
        <v>4640.9955878779811</v>
      </c>
      <c r="G21" s="132">
        <v>4394</v>
      </c>
      <c r="H21" s="132">
        <v>4694.3239734762865</v>
      </c>
      <c r="I21" s="132">
        <v>5066.9907689864085</v>
      </c>
      <c r="J21" s="132">
        <v>5738.1363964312422</v>
      </c>
      <c r="K21" s="132">
        <v>5852</v>
      </c>
      <c r="L21" s="132">
        <v>5954.9669582014485</v>
      </c>
      <c r="M21" s="132">
        <v>6105.5046077623228</v>
      </c>
      <c r="N21" s="132">
        <v>5205</v>
      </c>
      <c r="O21" s="132">
        <v>6310</v>
      </c>
      <c r="P21" s="132">
        <v>6480</v>
      </c>
      <c r="Q21" s="132">
        <v>5468</v>
      </c>
      <c r="R21" s="132">
        <v>4967.2419030086503</v>
      </c>
      <c r="S21" s="132">
        <v>4891.4988243569151</v>
      </c>
      <c r="T21" s="132">
        <v>5484.8268328256872</v>
      </c>
      <c r="U21" s="132">
        <v>5386.9561274645075</v>
      </c>
      <c r="V21" s="132">
        <v>7001.9843067740803</v>
      </c>
      <c r="W21" s="132">
        <v>7404.2571731710623</v>
      </c>
      <c r="X21" s="132">
        <v>6933.9371948976059</v>
      </c>
      <c r="Y21" s="132">
        <v>7042.5321370548154</v>
      </c>
      <c r="Z21" s="132">
        <v>6122.7437988861684</v>
      </c>
    </row>
    <row r="22" spans="1:27" x14ac:dyDescent="0.3">
      <c r="A22" s="131" t="s">
        <v>139</v>
      </c>
      <c r="B22" s="132">
        <v>3962.0765356936308</v>
      </c>
      <c r="C22" s="132">
        <v>3693.6586536436794</v>
      </c>
      <c r="D22" s="133">
        <v>3341.9616103454559</v>
      </c>
      <c r="E22" s="133">
        <v>3576.9317143334761</v>
      </c>
      <c r="F22" s="133">
        <v>2838.8676277699929</v>
      </c>
      <c r="G22" s="132">
        <v>2199</v>
      </c>
      <c r="H22" s="132">
        <v>2247.522568991219</v>
      </c>
      <c r="I22" s="132">
        <v>2661.4841802150968</v>
      </c>
      <c r="J22" s="132">
        <v>2252.7604290598547</v>
      </c>
      <c r="K22" s="132">
        <v>2468</v>
      </c>
      <c r="L22" s="132">
        <v>2892.9805281009312</v>
      </c>
      <c r="M22" s="132">
        <v>3107.670318764347</v>
      </c>
      <c r="N22" s="132">
        <v>3980</v>
      </c>
      <c r="O22" s="132">
        <v>3173</v>
      </c>
      <c r="P22" s="132">
        <v>2547</v>
      </c>
      <c r="Q22" s="132">
        <v>2256</v>
      </c>
      <c r="R22" s="132">
        <v>2756.1426725175197</v>
      </c>
      <c r="S22" s="132">
        <v>3075.0647944576217</v>
      </c>
      <c r="T22" s="132">
        <v>3695.536493008146</v>
      </c>
      <c r="U22" s="132">
        <v>3061.1396993312128</v>
      </c>
      <c r="V22" s="132">
        <v>2853.2742724052423</v>
      </c>
      <c r="W22" s="132">
        <v>4766.186393924022</v>
      </c>
      <c r="X22" s="132">
        <v>4583.1315918065557</v>
      </c>
      <c r="Y22" s="132">
        <v>4222.5932127445585</v>
      </c>
      <c r="Z22" s="132">
        <v>5220.0011760685757</v>
      </c>
    </row>
    <row r="23" spans="1:27" x14ac:dyDescent="0.3">
      <c r="A23" s="131" t="s">
        <v>140</v>
      </c>
      <c r="B23" s="132">
        <v>4167.6138440939276</v>
      </c>
      <c r="C23" s="132">
        <v>5385.6879600383381</v>
      </c>
      <c r="D23" s="133">
        <v>5001.7283327997056</v>
      </c>
      <c r="E23" s="133">
        <v>5027.119578820375</v>
      </c>
      <c r="F23" s="133">
        <v>5381.6573598817649</v>
      </c>
      <c r="G23" s="132">
        <v>4967</v>
      </c>
      <c r="H23" s="132">
        <v>5444.6571478618043</v>
      </c>
      <c r="I23" s="132">
        <v>4713.5406566797265</v>
      </c>
      <c r="J23" s="132">
        <v>5559.8969255634265</v>
      </c>
      <c r="K23" s="132">
        <v>7475</v>
      </c>
      <c r="L23" s="132">
        <v>7319.2676377666467</v>
      </c>
      <c r="M23" s="132">
        <v>6402.8720117773828</v>
      </c>
      <c r="N23" s="132">
        <v>5012</v>
      </c>
      <c r="O23" s="132">
        <v>6064</v>
      </c>
      <c r="P23" s="132">
        <v>5349</v>
      </c>
      <c r="Q23" s="132">
        <v>6608</v>
      </c>
      <c r="R23" s="132">
        <v>5747.7244010791655</v>
      </c>
      <c r="S23" s="132">
        <v>5487.3504424863586</v>
      </c>
      <c r="T23" s="132">
        <v>4915.3648735600264</v>
      </c>
      <c r="U23" s="132">
        <v>5213.9636876450722</v>
      </c>
      <c r="V23" s="132">
        <v>4487.6170637340492</v>
      </c>
      <c r="W23" s="132">
        <v>4551.6620475594946</v>
      </c>
      <c r="X23" s="132">
        <v>4750.6438338064836</v>
      </c>
      <c r="Y23" s="132">
        <v>4202.2195713570136</v>
      </c>
      <c r="Z23" s="132">
        <v>5607.8828343562636</v>
      </c>
    </row>
    <row r="24" spans="1:27" x14ac:dyDescent="0.3">
      <c r="A24" s="131" t="s">
        <v>141</v>
      </c>
      <c r="B24" s="132">
        <v>0</v>
      </c>
      <c r="C24" s="132">
        <v>0</v>
      </c>
      <c r="D24" s="133">
        <v>0</v>
      </c>
      <c r="E24" s="133">
        <v>0</v>
      </c>
      <c r="F24" s="143" t="s">
        <v>142</v>
      </c>
      <c r="G24" s="143" t="s">
        <v>142</v>
      </c>
      <c r="H24" s="143" t="s">
        <v>142</v>
      </c>
      <c r="I24" s="143" t="s">
        <v>142</v>
      </c>
      <c r="J24" s="143" t="s">
        <v>142</v>
      </c>
      <c r="K24" s="143" t="s">
        <v>142</v>
      </c>
      <c r="L24" s="143" t="s">
        <v>142</v>
      </c>
      <c r="M24" s="143" t="s">
        <v>142</v>
      </c>
      <c r="N24" s="143" t="s">
        <v>142</v>
      </c>
      <c r="O24" s="143" t="s">
        <v>142</v>
      </c>
      <c r="P24" s="143" t="s">
        <v>142</v>
      </c>
      <c r="Q24" s="143" t="s">
        <v>142</v>
      </c>
      <c r="R24" s="143" t="s">
        <v>142</v>
      </c>
      <c r="S24" s="143" t="s">
        <v>142</v>
      </c>
      <c r="T24" s="143" t="s">
        <v>142</v>
      </c>
      <c r="U24" s="143" t="s">
        <v>142</v>
      </c>
      <c r="V24" s="143" t="s">
        <v>142</v>
      </c>
      <c r="W24" s="143" t="s">
        <v>142</v>
      </c>
      <c r="X24" s="143" t="s">
        <v>142</v>
      </c>
      <c r="Y24" s="143" t="s">
        <v>142</v>
      </c>
      <c r="Z24" s="143" t="s">
        <v>142</v>
      </c>
    </row>
    <row r="25" spans="1:27" x14ac:dyDescent="0.3">
      <c r="A25" s="131" t="s">
        <v>143</v>
      </c>
      <c r="B25" s="142" t="s">
        <v>142</v>
      </c>
      <c r="C25" s="142" t="s">
        <v>142</v>
      </c>
      <c r="D25" s="143" t="s">
        <v>142</v>
      </c>
      <c r="E25" s="143" t="s">
        <v>142</v>
      </c>
      <c r="F25" s="133">
        <v>0</v>
      </c>
      <c r="G25" s="132">
        <v>0</v>
      </c>
      <c r="H25" s="132">
        <v>0</v>
      </c>
      <c r="I25" s="132">
        <v>0</v>
      </c>
      <c r="J25" s="132">
        <v>0</v>
      </c>
      <c r="K25" s="132">
        <v>0</v>
      </c>
      <c r="L25" s="132">
        <v>0</v>
      </c>
      <c r="M25" s="132">
        <v>0</v>
      </c>
      <c r="N25" s="132">
        <v>0</v>
      </c>
      <c r="O25" s="132">
        <v>0</v>
      </c>
      <c r="P25" s="132">
        <v>0</v>
      </c>
      <c r="Q25" s="132">
        <v>0</v>
      </c>
      <c r="R25" s="132">
        <v>0</v>
      </c>
      <c r="S25" s="132">
        <v>0</v>
      </c>
      <c r="T25" s="132">
        <v>0</v>
      </c>
      <c r="U25" s="132">
        <v>0</v>
      </c>
      <c r="V25" s="132">
        <v>0</v>
      </c>
      <c r="W25" s="132">
        <v>0</v>
      </c>
      <c r="X25" s="132">
        <v>0</v>
      </c>
      <c r="Y25" s="132">
        <v>20.572312427417913</v>
      </c>
      <c r="Z25" s="132">
        <v>24.911232958272322</v>
      </c>
    </row>
    <row r="26" spans="1:27" x14ac:dyDescent="0.3">
      <c r="A26" s="131" t="s">
        <v>144</v>
      </c>
      <c r="B26" s="142" t="s">
        <v>142</v>
      </c>
      <c r="C26" s="142" t="s">
        <v>142</v>
      </c>
      <c r="D26" s="143" t="s">
        <v>142</v>
      </c>
      <c r="E26" s="143" t="s">
        <v>142</v>
      </c>
      <c r="F26" s="133">
        <v>0</v>
      </c>
      <c r="G26" s="132">
        <v>0</v>
      </c>
      <c r="H26" s="132">
        <v>0</v>
      </c>
      <c r="I26" s="132">
        <v>0</v>
      </c>
      <c r="J26" s="132">
        <v>0</v>
      </c>
      <c r="K26" s="132">
        <v>0</v>
      </c>
      <c r="L26" s="132">
        <v>0</v>
      </c>
      <c r="M26" s="132">
        <v>0</v>
      </c>
      <c r="N26" s="132">
        <v>0</v>
      </c>
      <c r="O26" s="132">
        <v>0</v>
      </c>
      <c r="P26" s="132">
        <v>0</v>
      </c>
      <c r="Q26" s="132">
        <v>0</v>
      </c>
      <c r="R26" s="132">
        <v>0</v>
      </c>
      <c r="S26" s="132">
        <v>0</v>
      </c>
      <c r="T26" s="132">
        <v>0</v>
      </c>
      <c r="U26" s="132">
        <v>0</v>
      </c>
      <c r="V26" s="132">
        <v>0</v>
      </c>
      <c r="W26" s="132">
        <v>0</v>
      </c>
      <c r="X26" s="132">
        <v>0</v>
      </c>
      <c r="Y26" s="132">
        <v>24.389246352589559</v>
      </c>
      <c r="Z26" s="132">
        <v>14.204408311945052</v>
      </c>
    </row>
    <row r="27" spans="1:27" x14ac:dyDescent="0.3">
      <c r="A27" s="131" t="s">
        <v>231</v>
      </c>
      <c r="B27" s="132">
        <v>0</v>
      </c>
      <c r="C27" s="132">
        <v>0</v>
      </c>
      <c r="D27" s="133">
        <v>0</v>
      </c>
      <c r="E27" s="133">
        <v>0</v>
      </c>
      <c r="F27" s="133">
        <v>0</v>
      </c>
      <c r="G27" s="132">
        <v>0</v>
      </c>
      <c r="H27" s="132">
        <v>0</v>
      </c>
      <c r="I27" s="132">
        <v>0</v>
      </c>
      <c r="J27" s="132">
        <v>0</v>
      </c>
      <c r="K27" s="132">
        <v>0</v>
      </c>
      <c r="L27" s="132">
        <v>0</v>
      </c>
      <c r="M27" s="132">
        <v>0</v>
      </c>
      <c r="N27" s="132">
        <v>0</v>
      </c>
      <c r="O27" s="132">
        <v>0</v>
      </c>
      <c r="P27" s="132">
        <v>0</v>
      </c>
      <c r="Q27" s="132">
        <v>0</v>
      </c>
      <c r="R27" s="132">
        <v>0</v>
      </c>
      <c r="S27" s="132">
        <v>0</v>
      </c>
      <c r="T27" s="132">
        <v>0</v>
      </c>
      <c r="U27" s="132">
        <v>0</v>
      </c>
      <c r="V27" s="132">
        <v>0</v>
      </c>
      <c r="W27" s="132">
        <v>1292.9777922195929</v>
      </c>
      <c r="X27" s="132">
        <v>1293</v>
      </c>
      <c r="Y27" s="132">
        <v>2415.9149421855968</v>
      </c>
      <c r="Z27" s="132">
        <v>2405.9193879118257</v>
      </c>
    </row>
    <row r="28" spans="1:27" x14ac:dyDescent="0.3">
      <c r="A28" s="131" t="s">
        <v>145</v>
      </c>
      <c r="B28" s="132">
        <v>411.13505479525941</v>
      </c>
      <c r="C28" s="132">
        <v>88.761712842154381</v>
      </c>
      <c r="D28" s="133">
        <v>38.954182074717032</v>
      </c>
      <c r="E28" s="133">
        <v>18.597722983251426</v>
      </c>
      <c r="F28" s="133">
        <v>9.479424470260291</v>
      </c>
      <c r="G28" s="132">
        <v>1083</v>
      </c>
      <c r="H28" s="132">
        <v>931.4963096706922</v>
      </c>
      <c r="I28" s="132">
        <v>1095</v>
      </c>
      <c r="J28" s="132">
        <v>838.20624894547518</v>
      </c>
      <c r="K28" s="132">
        <v>970</v>
      </c>
      <c r="L28" s="132">
        <v>1050.7848759309729</v>
      </c>
      <c r="M28" s="132">
        <v>967.9530616959463</v>
      </c>
      <c r="N28" s="132">
        <v>749</v>
      </c>
      <c r="O28" s="132">
        <v>730</v>
      </c>
      <c r="P28" s="132">
        <v>546</v>
      </c>
      <c r="Q28" s="132">
        <v>428</v>
      </c>
      <c r="R28" s="132">
        <v>763.00402339466552</v>
      </c>
      <c r="S28" s="132">
        <v>759.5603122291069</v>
      </c>
      <c r="T28" s="132">
        <v>770.75486647613855</v>
      </c>
      <c r="U28" s="132">
        <v>627.94048555920858</v>
      </c>
      <c r="V28" s="132">
        <v>566.72848767663038</v>
      </c>
      <c r="W28" s="132">
        <v>1018.5896767358332</v>
      </c>
      <c r="X28" s="132">
        <v>853.75285995935019</v>
      </c>
      <c r="Y28" s="132">
        <v>45.9179045680089</v>
      </c>
      <c r="Z28" s="132">
        <v>444.33716150694733</v>
      </c>
    </row>
    <row r="29" spans="1:27" x14ac:dyDescent="0.3">
      <c r="A29" s="131" t="s">
        <v>146</v>
      </c>
      <c r="B29" s="132">
        <v>0</v>
      </c>
      <c r="C29" s="132">
        <v>0</v>
      </c>
      <c r="D29" s="133">
        <v>0</v>
      </c>
      <c r="E29" s="133">
        <v>0</v>
      </c>
      <c r="F29" s="133">
        <v>0</v>
      </c>
      <c r="G29" s="132">
        <v>0</v>
      </c>
      <c r="H29" s="132">
        <v>0</v>
      </c>
      <c r="I29" s="132">
        <v>0</v>
      </c>
      <c r="J29" s="132">
        <v>0</v>
      </c>
      <c r="K29" s="132">
        <v>0</v>
      </c>
      <c r="L29" s="132">
        <v>0</v>
      </c>
      <c r="M29" s="132">
        <v>0</v>
      </c>
      <c r="N29" s="132">
        <v>0</v>
      </c>
      <c r="O29" s="132">
        <v>0</v>
      </c>
      <c r="P29" s="132">
        <v>0</v>
      </c>
      <c r="Q29" s="132">
        <v>0</v>
      </c>
      <c r="R29" s="132">
        <v>0</v>
      </c>
      <c r="S29" s="132">
        <v>0</v>
      </c>
      <c r="T29" s="132">
        <v>0</v>
      </c>
      <c r="U29" s="132">
        <v>0</v>
      </c>
      <c r="V29" s="132">
        <v>0</v>
      </c>
      <c r="W29" s="132">
        <v>0</v>
      </c>
      <c r="X29" s="132">
        <v>0</v>
      </c>
      <c r="Y29" s="132">
        <v>0</v>
      </c>
      <c r="Z29" s="132">
        <v>0</v>
      </c>
    </row>
    <row r="30" spans="1:27" x14ac:dyDescent="0.3">
      <c r="A30" s="119" t="s">
        <v>147</v>
      </c>
      <c r="B30" s="109">
        <v>13998.912459910554</v>
      </c>
      <c r="C30" s="109">
        <v>14761.774159910556</v>
      </c>
      <c r="D30" s="109">
        <v>14048.000000000002</v>
      </c>
      <c r="E30" s="109">
        <v>13358</v>
      </c>
      <c r="F30" s="134">
        <v>12871</v>
      </c>
      <c r="G30" s="109">
        <v>12643</v>
      </c>
      <c r="H30" s="109">
        <v>13318.000000000002</v>
      </c>
      <c r="I30" s="109">
        <v>13537.015605881232</v>
      </c>
      <c r="J30" s="109">
        <v>14389</v>
      </c>
      <c r="K30" s="109">
        <v>16765</v>
      </c>
      <c r="L30" s="109">
        <v>17218</v>
      </c>
      <c r="M30" s="109">
        <v>16584</v>
      </c>
      <c r="N30" s="109">
        <v>14947</v>
      </c>
      <c r="O30" s="109">
        <f>+SUM(O21:O29)</f>
        <v>16277</v>
      </c>
      <c r="P30" s="109">
        <v>14922</v>
      </c>
      <c r="Q30" s="109">
        <v>14760</v>
      </c>
      <c r="R30" s="109">
        <v>14234.113000000001</v>
      </c>
      <c r="S30" s="109">
        <v>14213.474373530002</v>
      </c>
      <c r="T30" s="109">
        <v>14866.483065869999</v>
      </c>
      <c r="U30" s="109">
        <v>14289.634471769998</v>
      </c>
      <c r="V30" s="109">
        <v>14909.604130590002</v>
      </c>
      <c r="W30" s="109">
        <v>19033.673083610003</v>
      </c>
      <c r="X30" s="109">
        <v>18414.465480469997</v>
      </c>
      <c r="Y30" s="109">
        <v>17974.139326690001</v>
      </c>
      <c r="Z30" s="109">
        <v>19840</v>
      </c>
    </row>
    <row r="31" spans="1:27" x14ac:dyDescent="0.3">
      <c r="A31" s="155" t="s">
        <v>148</v>
      </c>
      <c r="B31" s="105">
        <v>9719</v>
      </c>
      <c r="C31" s="105">
        <v>10340</v>
      </c>
      <c r="D31" s="105">
        <v>9821</v>
      </c>
      <c r="E31" s="105">
        <v>9602</v>
      </c>
      <c r="F31" s="156">
        <v>8899</v>
      </c>
      <c r="G31" s="105">
        <v>8938</v>
      </c>
      <c r="H31" s="105">
        <v>9212</v>
      </c>
      <c r="I31" s="105">
        <v>9148</v>
      </c>
      <c r="J31" s="105">
        <v>9074</v>
      </c>
      <c r="K31" s="105">
        <v>10395</v>
      </c>
      <c r="L31" s="105">
        <v>10170</v>
      </c>
      <c r="M31" s="105">
        <v>11794</v>
      </c>
      <c r="N31" s="105">
        <v>12593</v>
      </c>
      <c r="O31" s="105">
        <v>11610</v>
      </c>
      <c r="P31" s="105">
        <v>11378</v>
      </c>
      <c r="Q31" s="105">
        <v>10707</v>
      </c>
      <c r="R31" s="105">
        <v>10501</v>
      </c>
      <c r="S31" s="105">
        <v>9843</v>
      </c>
      <c r="T31" s="105">
        <v>10556.813100000001</v>
      </c>
      <c r="U31" s="105">
        <v>10236</v>
      </c>
      <c r="V31" s="105">
        <v>11316.434650000001</v>
      </c>
      <c r="W31" s="105">
        <v>11596.587449999999</v>
      </c>
      <c r="X31" s="105">
        <v>11519.647945000001</v>
      </c>
      <c r="Y31" s="105">
        <v>11443.44505</v>
      </c>
      <c r="Z31" s="105">
        <v>12034.021000000001</v>
      </c>
    </row>
    <row r="32" spans="1:27" x14ac:dyDescent="0.3">
      <c r="B32" s="132"/>
      <c r="C32" s="132"/>
      <c r="D32" s="132"/>
      <c r="E32" s="132"/>
      <c r="F32" s="132"/>
      <c r="G32" s="132"/>
      <c r="H32" s="132"/>
      <c r="I32" s="132"/>
      <c r="J32" s="132"/>
      <c r="K32" s="132"/>
      <c r="L32" s="132"/>
      <c r="M32" s="132"/>
      <c r="N32" s="132"/>
      <c r="O32" s="132"/>
    </row>
    <row r="33" spans="1:26" x14ac:dyDescent="0.3">
      <c r="A33" s="102" t="s">
        <v>51</v>
      </c>
      <c r="B33" s="158"/>
      <c r="C33" s="158"/>
      <c r="D33" s="158"/>
      <c r="E33" s="158"/>
      <c r="F33" s="158"/>
      <c r="G33" s="158"/>
      <c r="H33" s="158"/>
      <c r="I33" s="158"/>
      <c r="J33" s="158"/>
      <c r="K33" s="158"/>
      <c r="L33" s="158"/>
      <c r="M33" s="158"/>
      <c r="N33" s="158"/>
      <c r="O33" s="158"/>
    </row>
    <row r="34" spans="1:26" x14ac:dyDescent="0.3">
      <c r="A34" s="131" t="s">
        <v>138</v>
      </c>
      <c r="B34" s="132">
        <v>0</v>
      </c>
      <c r="C34" s="132">
        <v>0</v>
      </c>
      <c r="D34" s="133">
        <v>0</v>
      </c>
      <c r="E34" s="133">
        <v>0</v>
      </c>
      <c r="F34" s="133">
        <v>0</v>
      </c>
      <c r="G34" s="132">
        <v>0</v>
      </c>
      <c r="H34" s="132">
        <v>0</v>
      </c>
      <c r="I34" s="132">
        <v>0</v>
      </c>
      <c r="J34" s="132">
        <v>0</v>
      </c>
      <c r="K34" s="132">
        <v>0</v>
      </c>
      <c r="L34" s="132">
        <v>0</v>
      </c>
      <c r="M34" s="132">
        <v>0</v>
      </c>
      <c r="N34" s="132">
        <v>0</v>
      </c>
      <c r="O34" s="132">
        <v>0</v>
      </c>
      <c r="P34" s="132">
        <v>0</v>
      </c>
      <c r="Q34" s="132">
        <v>0</v>
      </c>
      <c r="R34" s="132">
        <v>0</v>
      </c>
      <c r="S34" s="132">
        <v>0</v>
      </c>
      <c r="T34" s="132">
        <v>0</v>
      </c>
      <c r="U34" s="132">
        <v>0</v>
      </c>
      <c r="V34" s="132">
        <v>0</v>
      </c>
      <c r="W34" s="132">
        <v>0</v>
      </c>
      <c r="X34" s="132">
        <v>0</v>
      </c>
      <c r="Y34" s="132">
        <v>0</v>
      </c>
      <c r="Z34" s="132">
        <v>0</v>
      </c>
    </row>
    <row r="35" spans="1:26" x14ac:dyDescent="0.3">
      <c r="A35" s="131" t="s">
        <v>139</v>
      </c>
      <c r="B35" s="132">
        <v>0</v>
      </c>
      <c r="C35" s="132">
        <v>0</v>
      </c>
      <c r="D35" s="133">
        <v>0</v>
      </c>
      <c r="E35" s="133">
        <v>0</v>
      </c>
      <c r="F35" s="133">
        <v>0</v>
      </c>
      <c r="G35" s="132">
        <v>0</v>
      </c>
      <c r="H35" s="132">
        <v>0</v>
      </c>
      <c r="I35" s="132">
        <v>0</v>
      </c>
      <c r="J35" s="132">
        <v>0</v>
      </c>
      <c r="K35" s="132">
        <v>0</v>
      </c>
      <c r="L35" s="132">
        <v>0</v>
      </c>
      <c r="M35" s="132">
        <v>0</v>
      </c>
      <c r="N35" s="132">
        <v>0</v>
      </c>
      <c r="O35" s="132">
        <v>0</v>
      </c>
      <c r="P35" s="132">
        <v>0</v>
      </c>
      <c r="Q35" s="132">
        <v>0</v>
      </c>
      <c r="R35" s="132">
        <v>0</v>
      </c>
      <c r="S35" s="132">
        <v>0</v>
      </c>
      <c r="T35" s="132">
        <v>0</v>
      </c>
      <c r="U35" s="132">
        <v>0</v>
      </c>
      <c r="V35" s="132">
        <v>0</v>
      </c>
      <c r="W35" s="132">
        <v>0</v>
      </c>
      <c r="X35" s="132">
        <v>0</v>
      </c>
      <c r="Y35" s="132">
        <v>0</v>
      </c>
      <c r="Z35" s="132">
        <v>0</v>
      </c>
    </row>
    <row r="36" spans="1:26" x14ac:dyDescent="0.3">
      <c r="A36" s="131" t="s">
        <v>140</v>
      </c>
      <c r="B36" s="132">
        <v>0</v>
      </c>
      <c r="C36" s="132">
        <v>0</v>
      </c>
      <c r="D36" s="133">
        <v>0</v>
      </c>
      <c r="E36" s="133">
        <v>0</v>
      </c>
      <c r="F36" s="133">
        <v>0</v>
      </c>
      <c r="G36" s="132">
        <v>0</v>
      </c>
      <c r="H36" s="132">
        <v>0</v>
      </c>
      <c r="I36" s="132">
        <v>0</v>
      </c>
      <c r="J36" s="132">
        <v>0</v>
      </c>
      <c r="K36" s="132">
        <v>0</v>
      </c>
      <c r="L36" s="132">
        <v>0</v>
      </c>
      <c r="M36" s="132">
        <v>0</v>
      </c>
      <c r="N36" s="132">
        <v>655</v>
      </c>
      <c r="O36" s="132">
        <v>548</v>
      </c>
      <c r="P36" s="132">
        <v>486</v>
      </c>
      <c r="Q36" s="132">
        <v>334</v>
      </c>
      <c r="R36" s="132">
        <v>287.33000000000004</v>
      </c>
      <c r="S36" s="132">
        <v>218.610314375</v>
      </c>
      <c r="T36" s="132">
        <v>0</v>
      </c>
      <c r="U36" s="132">
        <v>0</v>
      </c>
      <c r="V36" s="132">
        <v>0</v>
      </c>
      <c r="W36" s="132">
        <v>0</v>
      </c>
      <c r="X36" s="132">
        <v>0</v>
      </c>
      <c r="Y36" s="132">
        <v>0</v>
      </c>
      <c r="Z36" s="132">
        <v>0</v>
      </c>
    </row>
    <row r="37" spans="1:26" x14ac:dyDescent="0.3">
      <c r="A37" s="131" t="s">
        <v>141</v>
      </c>
      <c r="B37" s="132">
        <v>5043.0819119482967</v>
      </c>
      <c r="C37" s="132">
        <v>4911.4565992865637</v>
      </c>
      <c r="D37" s="133">
        <v>3579.8145327631687</v>
      </c>
      <c r="E37" s="133">
        <v>3407.9036636528017</v>
      </c>
      <c r="F37" s="143" t="s">
        <v>142</v>
      </c>
      <c r="G37" s="143" t="s">
        <v>142</v>
      </c>
      <c r="H37" s="143" t="s">
        <v>142</v>
      </c>
      <c r="I37" s="143" t="s">
        <v>142</v>
      </c>
      <c r="J37" s="143" t="s">
        <v>142</v>
      </c>
      <c r="K37" s="143" t="s">
        <v>142</v>
      </c>
      <c r="L37" s="143" t="s">
        <v>142</v>
      </c>
      <c r="M37" s="143" t="s">
        <v>142</v>
      </c>
      <c r="N37" s="143" t="s">
        <v>142</v>
      </c>
      <c r="O37" s="143" t="s">
        <v>142</v>
      </c>
      <c r="P37" s="143" t="s">
        <v>142</v>
      </c>
      <c r="Q37" s="143" t="s">
        <v>142</v>
      </c>
      <c r="R37" s="143" t="s">
        <v>142</v>
      </c>
      <c r="S37" s="143" t="s">
        <v>142</v>
      </c>
      <c r="T37" s="143" t="s">
        <v>142</v>
      </c>
      <c r="U37" s="143" t="s">
        <v>142</v>
      </c>
      <c r="V37" s="143" t="s">
        <v>142</v>
      </c>
      <c r="W37" s="143" t="s">
        <v>142</v>
      </c>
      <c r="X37" s="143" t="s">
        <v>142</v>
      </c>
      <c r="Y37" s="143" t="s">
        <v>142</v>
      </c>
      <c r="Z37" s="143" t="s">
        <v>142</v>
      </c>
    </row>
    <row r="38" spans="1:26" x14ac:dyDescent="0.3">
      <c r="A38" s="131" t="s">
        <v>143</v>
      </c>
      <c r="B38" s="142" t="s">
        <v>142</v>
      </c>
      <c r="C38" s="142" t="s">
        <v>142</v>
      </c>
      <c r="D38" s="143" t="s">
        <v>142</v>
      </c>
      <c r="E38" s="143" t="s">
        <v>142</v>
      </c>
      <c r="F38" s="133">
        <v>214.21941921999377</v>
      </c>
      <c r="G38" s="132">
        <v>209</v>
      </c>
      <c r="H38" s="132">
        <v>133.19033232628399</v>
      </c>
      <c r="I38" s="132">
        <v>0</v>
      </c>
      <c r="J38" s="132">
        <v>111</v>
      </c>
      <c r="K38" s="143">
        <v>2</v>
      </c>
      <c r="L38" s="143">
        <v>113.8568791756762</v>
      </c>
      <c r="M38" s="143">
        <v>108.59599755347361</v>
      </c>
      <c r="N38" s="143">
        <v>109</v>
      </c>
      <c r="O38" s="143">
        <v>106</v>
      </c>
      <c r="P38" s="143">
        <v>94</v>
      </c>
      <c r="Q38" s="143">
        <v>146</v>
      </c>
      <c r="R38" s="143">
        <v>130.541</v>
      </c>
      <c r="S38" s="143">
        <v>2226</v>
      </c>
      <c r="T38" s="143">
        <v>2191.2665964992839</v>
      </c>
      <c r="U38" s="143">
        <v>2058.8754461315102</v>
      </c>
      <c r="V38" s="143">
        <v>2021.9187887100006</v>
      </c>
      <c r="W38" s="143">
        <v>1819.0748656660312</v>
      </c>
      <c r="X38" s="143">
        <v>1612.032278180001</v>
      </c>
      <c r="Y38" s="143">
        <v>1401.6510405781298</v>
      </c>
      <c r="Z38" s="143">
        <v>1120.5507635173528</v>
      </c>
    </row>
    <row r="39" spans="1:26" x14ac:dyDescent="0.3">
      <c r="A39" s="131" t="s">
        <v>144</v>
      </c>
      <c r="B39" s="142" t="s">
        <v>142</v>
      </c>
      <c r="C39" s="142" t="s">
        <v>142</v>
      </c>
      <c r="D39" s="143" t="s">
        <v>142</v>
      </c>
      <c r="E39" s="143" t="s">
        <v>142</v>
      </c>
      <c r="F39" s="133">
        <v>2703.4416365010893</v>
      </c>
      <c r="G39" s="132">
        <v>2455</v>
      </c>
      <c r="H39" s="132">
        <v>1773.2205438066464</v>
      </c>
      <c r="I39" s="132">
        <v>1396</v>
      </c>
      <c r="J39" s="132">
        <v>2247</v>
      </c>
      <c r="K39" s="143">
        <v>3493</v>
      </c>
      <c r="L39" s="143">
        <v>2616.8770054020561</v>
      </c>
      <c r="M39" s="143">
        <v>2566.5228373051377</v>
      </c>
      <c r="N39" s="143">
        <v>2685</v>
      </c>
      <c r="O39" s="143">
        <v>3677</v>
      </c>
      <c r="P39" s="143">
        <v>3163</v>
      </c>
      <c r="Q39" s="143">
        <v>3033</v>
      </c>
      <c r="R39" s="143">
        <v>2610.87</v>
      </c>
      <c r="S39" s="143">
        <v>2456</v>
      </c>
      <c r="T39" s="143">
        <v>1946.5302180689177</v>
      </c>
      <c r="U39" s="143">
        <v>3400.0943076643885</v>
      </c>
      <c r="V39" s="143">
        <v>3108.6436916700004</v>
      </c>
      <c r="W39" s="143">
        <v>2508.4997941319593</v>
      </c>
      <c r="X39" s="143">
        <v>2218.0585273300003</v>
      </c>
      <c r="Y39" s="143">
        <v>1933.9370257238627</v>
      </c>
      <c r="Z39" s="143">
        <v>2224.9294121015305</v>
      </c>
    </row>
    <row r="40" spans="1:26" x14ac:dyDescent="0.3">
      <c r="A40" s="131" t="s">
        <v>231</v>
      </c>
      <c r="B40" s="132">
        <v>138.73612150489348</v>
      </c>
      <c r="C40" s="132">
        <v>78.680142687277041</v>
      </c>
      <c r="D40" s="133">
        <v>809.35598014789048</v>
      </c>
      <c r="E40" s="133">
        <v>770.48885764936801</v>
      </c>
      <c r="F40" s="133">
        <v>189.36080846711434</v>
      </c>
      <c r="G40" s="132">
        <v>231</v>
      </c>
      <c r="H40" s="132">
        <v>66.595166163141997</v>
      </c>
      <c r="I40" s="132">
        <v>58</v>
      </c>
      <c r="J40" s="132">
        <v>30</v>
      </c>
      <c r="K40" s="143">
        <v>66</v>
      </c>
      <c r="L40" s="143">
        <v>35.05511322014592</v>
      </c>
      <c r="M40" s="143">
        <v>19.048411683124069</v>
      </c>
      <c r="N40" s="143">
        <v>481</v>
      </c>
      <c r="O40" s="143">
        <v>857</v>
      </c>
      <c r="P40" s="143">
        <v>761</v>
      </c>
      <c r="Q40" s="143">
        <v>390</v>
      </c>
      <c r="R40" s="143">
        <v>895</v>
      </c>
      <c r="S40" s="143">
        <v>428</v>
      </c>
      <c r="T40" s="143">
        <v>325.41896057779149</v>
      </c>
      <c r="U40" s="143">
        <v>214.98699413223639</v>
      </c>
      <c r="V40" s="143">
        <v>170.33654330999991</v>
      </c>
      <c r="W40" s="143">
        <v>202.89414943462654</v>
      </c>
      <c r="X40" s="143">
        <v>228.40872831999994</v>
      </c>
      <c r="Y40" s="143">
        <v>214.00001388875015</v>
      </c>
      <c r="Z40" s="143">
        <v>1282.4143288498701</v>
      </c>
    </row>
    <row r="41" spans="1:26" x14ac:dyDescent="0.3">
      <c r="A41" s="131" t="s">
        <v>145</v>
      </c>
      <c r="B41" s="132">
        <v>266.18196654680992</v>
      </c>
      <c r="C41" s="132">
        <v>99.863258026159329</v>
      </c>
      <c r="D41" s="133">
        <v>52.126848810125011</v>
      </c>
      <c r="E41" s="133">
        <v>49.623598487819514</v>
      </c>
      <c r="F41" s="133">
        <v>775.19599501934454</v>
      </c>
      <c r="G41" s="132">
        <v>537</v>
      </c>
      <c r="H41" s="132">
        <v>2400.2567975830816</v>
      </c>
      <c r="I41" s="132">
        <v>2138</v>
      </c>
      <c r="J41" s="132">
        <v>2101</v>
      </c>
      <c r="K41" s="143">
        <v>1997</v>
      </c>
      <c r="L41" s="143">
        <v>2041.9788653249389</v>
      </c>
      <c r="M41" s="143">
        <v>1692.3407648604957</v>
      </c>
      <c r="N41" s="143">
        <v>1024</v>
      </c>
      <c r="O41" s="143">
        <v>462</v>
      </c>
      <c r="P41" s="143">
        <v>510</v>
      </c>
      <c r="Q41" s="143">
        <v>654</v>
      </c>
      <c r="R41" s="143">
        <v>421.67934296395129</v>
      </c>
      <c r="S41" s="143">
        <v>475.32478349999997</v>
      </c>
      <c r="T41" s="143">
        <v>592.15334310094329</v>
      </c>
      <c r="U41" s="143">
        <v>609.96309963099634</v>
      </c>
      <c r="V41" s="143">
        <v>509.13493211999997</v>
      </c>
      <c r="W41" s="143">
        <v>528.15152682312191</v>
      </c>
      <c r="X41" s="143">
        <v>363.57412123</v>
      </c>
      <c r="Y41" s="143">
        <v>467.00003030862769</v>
      </c>
      <c r="Z41" s="143">
        <v>400.50955181107196</v>
      </c>
    </row>
    <row r="42" spans="1:26" x14ac:dyDescent="0.3">
      <c r="A42" s="131" t="s">
        <v>146</v>
      </c>
      <c r="B42" s="132">
        <v>2213</v>
      </c>
      <c r="C42" s="132">
        <v>3601</v>
      </c>
      <c r="D42" s="133">
        <v>3371.7026382788154</v>
      </c>
      <c r="E42" s="133">
        <v>2977.9838802100107</v>
      </c>
      <c r="F42" s="133">
        <v>2786.7821407924575</v>
      </c>
      <c r="G42" s="132">
        <v>4381</v>
      </c>
      <c r="H42" s="132">
        <v>4181</v>
      </c>
      <c r="I42" s="132">
        <v>3885.3</v>
      </c>
      <c r="J42" s="132">
        <v>3881</v>
      </c>
      <c r="K42" s="143">
        <v>4443</v>
      </c>
      <c r="L42" s="143">
        <v>4140</v>
      </c>
      <c r="M42" s="143">
        <v>3854</v>
      </c>
      <c r="N42" s="143">
        <v>4863</v>
      </c>
      <c r="O42" s="143">
        <v>4860</v>
      </c>
      <c r="P42" s="143">
        <v>4530</v>
      </c>
      <c r="Q42" s="143">
        <v>4356</v>
      </c>
      <c r="R42" s="143">
        <v>4248.4529652373976</v>
      </c>
      <c r="S42" s="143">
        <v>4365.3999999999996</v>
      </c>
      <c r="T42" s="143">
        <v>4011.7270132988961</v>
      </c>
      <c r="U42" s="143">
        <v>3634.0801524408685</v>
      </c>
      <c r="V42" s="143">
        <v>4906.4444837400006</v>
      </c>
      <c r="W42" s="143">
        <v>5524.8818907442601</v>
      </c>
      <c r="X42" s="143">
        <v>5165.3121765199994</v>
      </c>
      <c r="Y42" s="143">
        <v>4777.3081257806298</v>
      </c>
      <c r="Z42" s="143">
        <v>4500.7215059899991</v>
      </c>
    </row>
    <row r="43" spans="1:26" x14ac:dyDescent="0.3">
      <c r="A43" s="119" t="s">
        <v>147</v>
      </c>
      <c r="B43" s="109">
        <v>7661</v>
      </c>
      <c r="C43" s="109">
        <v>8691</v>
      </c>
      <c r="D43" s="109">
        <v>7813</v>
      </c>
      <c r="E43" s="109">
        <v>7206</v>
      </c>
      <c r="F43" s="109">
        <v>6669</v>
      </c>
      <c r="G43" s="109">
        <v>7813</v>
      </c>
      <c r="H43" s="109">
        <v>8554.262839879153</v>
      </c>
      <c r="I43" s="109">
        <v>7477</v>
      </c>
      <c r="J43" s="109">
        <v>8387</v>
      </c>
      <c r="K43" s="109">
        <v>10003</v>
      </c>
      <c r="L43" s="109">
        <v>8947</v>
      </c>
      <c r="M43" s="109">
        <v>8242</v>
      </c>
      <c r="N43" s="109">
        <v>9816</v>
      </c>
      <c r="O43" s="109">
        <f>+SUM(O34:O42)</f>
        <v>10510</v>
      </c>
      <c r="P43" s="109">
        <v>9543</v>
      </c>
      <c r="Q43" s="109">
        <v>8912</v>
      </c>
      <c r="R43" s="109">
        <v>8594.0210865208301</v>
      </c>
      <c r="S43" s="109">
        <v>10169.335097875</v>
      </c>
      <c r="T43" s="109">
        <v>9067.0961315458335</v>
      </c>
      <c r="U43" s="109">
        <v>9918.2999999999993</v>
      </c>
      <c r="V43" s="109">
        <v>10716.478439550001</v>
      </c>
      <c r="W43" s="109">
        <v>10583.502226799999</v>
      </c>
      <c r="X43" s="109">
        <v>9587.3858315800007</v>
      </c>
      <c r="Y43" s="109">
        <v>8793.8962362799994</v>
      </c>
      <c r="Z43" s="109">
        <v>9529.2441250999891</v>
      </c>
    </row>
    <row r="44" spans="1:26" x14ac:dyDescent="0.3">
      <c r="A44" s="155" t="s">
        <v>148</v>
      </c>
      <c r="B44" s="105">
        <v>3091</v>
      </c>
      <c r="C44" s="105">
        <v>3458</v>
      </c>
      <c r="D44" s="105">
        <v>3160</v>
      </c>
      <c r="E44" s="105">
        <v>3362</v>
      </c>
      <c r="F44" s="156">
        <v>4907</v>
      </c>
      <c r="G44" s="105">
        <v>3765</v>
      </c>
      <c r="H44" s="105">
        <v>3737</v>
      </c>
      <c r="I44" s="105">
        <v>3523</v>
      </c>
      <c r="J44" s="105">
        <v>3935</v>
      </c>
      <c r="K44" s="105">
        <v>4290</v>
      </c>
      <c r="L44" s="105">
        <v>3794</v>
      </c>
      <c r="M44" s="105">
        <v>3527</v>
      </c>
      <c r="N44" s="105">
        <v>4124</v>
      </c>
      <c r="O44" s="105">
        <v>4297</v>
      </c>
      <c r="P44" s="105">
        <v>4149</v>
      </c>
      <c r="Q44" s="105">
        <v>3973</v>
      </c>
      <c r="R44" s="105">
        <v>4346</v>
      </c>
      <c r="S44" s="105">
        <v>3813.3249999999998</v>
      </c>
      <c r="T44" s="105">
        <v>3820.6499999999996</v>
      </c>
      <c r="U44" s="105">
        <v>4231.5589999999993</v>
      </c>
      <c r="V44" s="105">
        <v>4705.9049999999997</v>
      </c>
      <c r="W44" s="105">
        <v>4605.0261111925884</v>
      </c>
      <c r="X44" s="105">
        <v>4194.3826272315255</v>
      </c>
      <c r="Y44" s="105">
        <v>3971.0576532506125</v>
      </c>
      <c r="Z44" s="105">
        <v>5058.5858303922032</v>
      </c>
    </row>
    <row r="45" spans="1:26" x14ac:dyDescent="0.3">
      <c r="A45" s="135"/>
      <c r="B45" s="132"/>
      <c r="C45" s="132"/>
      <c r="D45" s="132"/>
      <c r="E45" s="132"/>
      <c r="F45" s="132"/>
      <c r="G45" s="132"/>
      <c r="H45" s="132"/>
      <c r="I45" s="132"/>
      <c r="J45" s="132"/>
      <c r="K45" s="132"/>
      <c r="L45" s="132"/>
      <c r="M45" s="132"/>
      <c r="N45" s="132"/>
      <c r="O45" s="132"/>
    </row>
    <row r="46" spans="1:26" x14ac:dyDescent="0.3">
      <c r="A46" s="102" t="s">
        <v>58</v>
      </c>
      <c r="B46" s="158"/>
      <c r="C46" s="158"/>
      <c r="D46" s="158"/>
      <c r="E46" s="158"/>
      <c r="F46" s="158"/>
      <c r="G46" s="158"/>
      <c r="H46" s="158"/>
      <c r="I46" s="158"/>
      <c r="J46" s="158"/>
      <c r="K46" s="158"/>
      <c r="L46" s="158"/>
      <c r="M46" s="158"/>
      <c r="N46" s="158"/>
      <c r="O46" s="158"/>
    </row>
    <row r="47" spans="1:26" x14ac:dyDescent="0.3">
      <c r="A47" s="131" t="s">
        <v>138</v>
      </c>
      <c r="B47" s="105">
        <v>2683.5149006622514</v>
      </c>
      <c r="C47" s="105">
        <v>2682.9680926930569</v>
      </c>
      <c r="D47" s="105">
        <v>2879.0639016519735</v>
      </c>
      <c r="E47" s="105">
        <v>2216.9004083820068</v>
      </c>
      <c r="F47" s="105">
        <v>3502.226776157931</v>
      </c>
      <c r="G47" s="105">
        <v>3295.2978918681192</v>
      </c>
      <c r="H47" s="105">
        <v>3306.360322867909</v>
      </c>
      <c r="I47" s="105">
        <v>3048.4508911740622</v>
      </c>
      <c r="J47" s="105">
        <v>2645</v>
      </c>
      <c r="K47" s="105">
        <v>2251</v>
      </c>
      <c r="L47" s="105">
        <v>2003.1877322053906</v>
      </c>
      <c r="M47" s="105">
        <v>1470.0936544731089</v>
      </c>
      <c r="N47" s="105">
        <v>1135</v>
      </c>
      <c r="O47" s="105">
        <v>1019</v>
      </c>
      <c r="P47" s="105">
        <v>828</v>
      </c>
      <c r="Q47" s="105">
        <v>677</v>
      </c>
      <c r="R47" s="105">
        <v>508.20041027009034</v>
      </c>
      <c r="S47" s="105">
        <v>352.84949589851408</v>
      </c>
      <c r="T47" s="105">
        <v>282.43187020566796</v>
      </c>
      <c r="U47" s="105">
        <v>138.0897511895401</v>
      </c>
      <c r="V47" s="105">
        <v>855.17652723991807</v>
      </c>
      <c r="W47" s="105">
        <v>1326.5663600427672</v>
      </c>
      <c r="X47" s="105">
        <v>1435.5363086546395</v>
      </c>
      <c r="Y47" s="105">
        <v>1586.6896047239611</v>
      </c>
      <c r="Z47" s="105">
        <v>1403.3631180096911</v>
      </c>
    </row>
    <row r="48" spans="1:26" x14ac:dyDescent="0.3">
      <c r="A48" s="131" t="s">
        <v>139</v>
      </c>
      <c r="B48" s="105">
        <v>4775.1439491823212</v>
      </c>
      <c r="C48" s="105">
        <v>3856.5909645753181</v>
      </c>
      <c r="D48" s="105">
        <v>3936.1797991554017</v>
      </c>
      <c r="E48" s="105">
        <v>4368.4373745058801</v>
      </c>
      <c r="F48" s="105">
        <v>3696.0901329092585</v>
      </c>
      <c r="G48" s="105">
        <v>4626.1208241039931</v>
      </c>
      <c r="H48" s="105">
        <v>4384.8629096454079</v>
      </c>
      <c r="I48" s="105">
        <v>3900.7208629546703</v>
      </c>
      <c r="J48" s="105">
        <v>4105</v>
      </c>
      <c r="K48" s="105">
        <v>4695</v>
      </c>
      <c r="L48" s="105">
        <v>5110.5151873868926</v>
      </c>
      <c r="M48" s="105">
        <v>5309.2813283739915</v>
      </c>
      <c r="N48" s="105">
        <v>6560</v>
      </c>
      <c r="O48" s="105">
        <v>5941</v>
      </c>
      <c r="P48" s="105">
        <v>4991</v>
      </c>
      <c r="Q48" s="105">
        <v>4727</v>
      </c>
      <c r="R48" s="105">
        <v>4743.1793685074517</v>
      </c>
      <c r="S48" s="105">
        <v>3932.638052097936</v>
      </c>
      <c r="T48" s="105">
        <v>4363.4682628707233</v>
      </c>
      <c r="U48" s="105">
        <v>3824.1411146495984</v>
      </c>
      <c r="V48" s="105">
        <v>3607.7869564011667</v>
      </c>
      <c r="W48" s="105">
        <v>3281.6054959523863</v>
      </c>
      <c r="X48" s="105">
        <v>2832.2370276054148</v>
      </c>
      <c r="Y48" s="105">
        <v>2879.5362897067598</v>
      </c>
      <c r="Z48" s="105">
        <v>2558.1865021869216</v>
      </c>
    </row>
    <row r="49" spans="1:26" x14ac:dyDescent="0.3">
      <c r="A49" s="131" t="s">
        <v>140</v>
      </c>
      <c r="B49" s="105">
        <v>1750.9347952425999</v>
      </c>
      <c r="C49" s="105">
        <v>2347.3498437176791</v>
      </c>
      <c r="D49" s="105">
        <v>2289.2223431966581</v>
      </c>
      <c r="E49" s="105">
        <v>2130.1748464515877</v>
      </c>
      <c r="F49" s="105">
        <v>2903.5894168644654</v>
      </c>
      <c r="G49" s="105">
        <v>2876.4830999527803</v>
      </c>
      <c r="H49" s="105">
        <v>2563.6970835476441</v>
      </c>
      <c r="I49" s="105">
        <v>2354.5122290072936</v>
      </c>
      <c r="J49" s="105">
        <v>1278</v>
      </c>
      <c r="K49" s="105">
        <v>1161</v>
      </c>
      <c r="L49" s="105">
        <v>942.430899764434</v>
      </c>
      <c r="M49" s="105">
        <v>1103.8370482018886</v>
      </c>
      <c r="N49" s="105">
        <v>1159</v>
      </c>
      <c r="O49" s="105">
        <v>1763</v>
      </c>
      <c r="P49" s="105">
        <v>1555</v>
      </c>
      <c r="Q49" s="105">
        <v>1180</v>
      </c>
      <c r="R49" s="105">
        <v>1357.64842284424</v>
      </c>
      <c r="S49" s="105">
        <v>1410.1231255393302</v>
      </c>
      <c r="T49" s="105">
        <v>1266.4249810891818</v>
      </c>
      <c r="U49" s="105">
        <v>1836.2536837154566</v>
      </c>
      <c r="V49" s="105">
        <v>1777.8291760577727</v>
      </c>
      <c r="W49" s="105">
        <v>2532.7936161128309</v>
      </c>
      <c r="X49" s="105">
        <v>2768.9871487314535</v>
      </c>
      <c r="Y49" s="105">
        <v>3183.3995291280303</v>
      </c>
      <c r="Z49" s="105">
        <v>2994.3295881202262</v>
      </c>
    </row>
    <row r="50" spans="1:26" x14ac:dyDescent="0.3">
      <c r="A50" s="131" t="s">
        <v>141</v>
      </c>
      <c r="B50" s="105">
        <v>0</v>
      </c>
      <c r="C50" s="105">
        <v>0</v>
      </c>
      <c r="D50" s="105">
        <v>0</v>
      </c>
      <c r="E50" s="105">
        <v>0</v>
      </c>
      <c r="F50" s="143" t="s">
        <v>142</v>
      </c>
      <c r="G50" s="143" t="s">
        <v>142</v>
      </c>
      <c r="H50" s="143" t="s">
        <v>142</v>
      </c>
      <c r="I50" s="143" t="s">
        <v>142</v>
      </c>
      <c r="J50" s="143" t="s">
        <v>142</v>
      </c>
      <c r="K50" s="143" t="s">
        <v>142</v>
      </c>
      <c r="L50" s="143" t="s">
        <v>142</v>
      </c>
      <c r="M50" s="143" t="s">
        <v>142</v>
      </c>
      <c r="N50" s="143" t="s">
        <v>142</v>
      </c>
      <c r="O50" s="143" t="s">
        <v>142</v>
      </c>
      <c r="P50" s="143" t="s">
        <v>142</v>
      </c>
      <c r="Q50" s="143" t="s">
        <v>142</v>
      </c>
      <c r="R50" s="143" t="s">
        <v>142</v>
      </c>
      <c r="S50" s="143" t="s">
        <v>142</v>
      </c>
      <c r="T50" s="143" t="s">
        <v>142</v>
      </c>
      <c r="U50" s="143" t="s">
        <v>142</v>
      </c>
      <c r="V50" s="143" t="s">
        <v>142</v>
      </c>
      <c r="W50" s="143" t="s">
        <v>142</v>
      </c>
      <c r="X50" s="143" t="s">
        <v>142</v>
      </c>
      <c r="Y50" s="143" t="s">
        <v>142</v>
      </c>
      <c r="Z50" s="143" t="s">
        <v>142</v>
      </c>
    </row>
    <row r="51" spans="1:26" x14ac:dyDescent="0.3">
      <c r="A51" s="131" t="s">
        <v>143</v>
      </c>
      <c r="B51" s="142" t="s">
        <v>142</v>
      </c>
      <c r="C51" s="142" t="s">
        <v>142</v>
      </c>
      <c r="D51" s="143" t="s">
        <v>142</v>
      </c>
      <c r="E51" s="143" t="s">
        <v>142</v>
      </c>
      <c r="F51" s="105">
        <v>0</v>
      </c>
      <c r="G51" s="105">
        <v>0</v>
      </c>
      <c r="H51" s="105">
        <v>0</v>
      </c>
      <c r="I51" s="105">
        <v>0</v>
      </c>
      <c r="J51" s="105">
        <v>0</v>
      </c>
      <c r="K51" s="105">
        <v>0</v>
      </c>
      <c r="L51" s="105">
        <v>0</v>
      </c>
      <c r="M51" s="105">
        <v>0</v>
      </c>
      <c r="N51" s="105">
        <v>0</v>
      </c>
      <c r="O51" s="105">
        <v>0</v>
      </c>
      <c r="P51" s="105">
        <v>0</v>
      </c>
      <c r="Q51" s="105">
        <v>0</v>
      </c>
      <c r="R51" s="105">
        <v>0</v>
      </c>
      <c r="S51" s="143">
        <v>0</v>
      </c>
      <c r="T51" s="143">
        <v>0</v>
      </c>
      <c r="U51" s="143">
        <v>0</v>
      </c>
      <c r="V51" s="143">
        <v>0</v>
      </c>
      <c r="W51" s="143">
        <v>0</v>
      </c>
      <c r="X51" s="143">
        <v>0</v>
      </c>
      <c r="Y51" s="143">
        <v>0</v>
      </c>
      <c r="Z51" s="143">
        <v>0</v>
      </c>
    </row>
    <row r="52" spans="1:26" x14ac:dyDescent="0.3">
      <c r="A52" s="131" t="s">
        <v>144</v>
      </c>
      <c r="B52" s="142" t="s">
        <v>142</v>
      </c>
      <c r="C52" s="142" t="s">
        <v>142</v>
      </c>
      <c r="D52" s="143" t="s">
        <v>142</v>
      </c>
      <c r="E52" s="143" t="s">
        <v>142</v>
      </c>
      <c r="F52" s="105">
        <v>0</v>
      </c>
      <c r="G52" s="105">
        <v>0</v>
      </c>
      <c r="H52" s="105">
        <v>0</v>
      </c>
      <c r="I52" s="105">
        <v>0</v>
      </c>
      <c r="J52" s="105">
        <v>0</v>
      </c>
      <c r="K52" s="105">
        <v>0</v>
      </c>
      <c r="L52" s="105">
        <v>0</v>
      </c>
      <c r="M52" s="105">
        <v>0</v>
      </c>
      <c r="N52" s="105">
        <v>0</v>
      </c>
      <c r="O52" s="105">
        <v>0</v>
      </c>
      <c r="P52" s="105">
        <v>0</v>
      </c>
      <c r="Q52" s="105">
        <v>0</v>
      </c>
      <c r="R52" s="105">
        <v>0</v>
      </c>
      <c r="S52" s="105">
        <v>0</v>
      </c>
      <c r="T52" s="105">
        <v>0</v>
      </c>
      <c r="U52" s="105">
        <v>0</v>
      </c>
      <c r="V52" s="105">
        <v>0</v>
      </c>
      <c r="W52" s="105">
        <v>0</v>
      </c>
      <c r="X52" s="105">
        <v>0</v>
      </c>
      <c r="Y52" s="105">
        <v>0</v>
      </c>
      <c r="Z52" s="105">
        <v>0</v>
      </c>
    </row>
    <row r="53" spans="1:26" x14ac:dyDescent="0.3">
      <c r="A53" s="131" t="s">
        <v>231</v>
      </c>
      <c r="B53" s="105">
        <v>0</v>
      </c>
      <c r="C53" s="105">
        <v>0</v>
      </c>
      <c r="D53" s="105">
        <v>0</v>
      </c>
      <c r="E53" s="105">
        <v>0</v>
      </c>
      <c r="F53" s="105">
        <v>0</v>
      </c>
      <c r="G53" s="105">
        <v>0</v>
      </c>
      <c r="H53" s="105">
        <v>8.1476431178415485</v>
      </c>
      <c r="I53" s="105">
        <v>4.8801039685678118</v>
      </c>
      <c r="J53" s="105">
        <v>4</v>
      </c>
      <c r="K53" s="105">
        <v>0</v>
      </c>
      <c r="L53" s="105">
        <v>0</v>
      </c>
      <c r="M53" s="105">
        <v>3.6447021303866851</v>
      </c>
      <c r="N53" s="105">
        <v>0</v>
      </c>
      <c r="O53" s="105">
        <v>0</v>
      </c>
      <c r="P53" s="105">
        <v>0</v>
      </c>
      <c r="Q53" s="105">
        <v>0</v>
      </c>
      <c r="R53" s="105">
        <v>0</v>
      </c>
      <c r="S53" s="105">
        <v>0</v>
      </c>
      <c r="T53" s="105">
        <v>0</v>
      </c>
      <c r="U53" s="105">
        <v>0</v>
      </c>
      <c r="V53" s="105">
        <v>0</v>
      </c>
      <c r="W53" s="105">
        <v>0</v>
      </c>
      <c r="X53" s="105">
        <v>0</v>
      </c>
      <c r="Y53" s="105">
        <v>0</v>
      </c>
      <c r="Z53" s="105">
        <v>0</v>
      </c>
    </row>
    <row r="54" spans="1:26" x14ac:dyDescent="0.3">
      <c r="A54" s="131" t="s">
        <v>145</v>
      </c>
      <c r="B54" s="105">
        <v>52.366354912826054</v>
      </c>
      <c r="C54" s="105">
        <v>46.636779013948292</v>
      </c>
      <c r="D54" s="105">
        <v>48.520585995966577</v>
      </c>
      <c r="E54" s="105">
        <v>169.50377566052529</v>
      </c>
      <c r="F54" s="105">
        <v>200.20653406834447</v>
      </c>
      <c r="G54" s="105">
        <v>267.39398407510623</v>
      </c>
      <c r="H54" s="105">
        <v>234.932040821198</v>
      </c>
      <c r="I54" s="105">
        <v>174.43591289540763</v>
      </c>
      <c r="J54" s="105">
        <v>96</v>
      </c>
      <c r="K54" s="105">
        <v>0</v>
      </c>
      <c r="L54" s="105">
        <v>252.23357548416257</v>
      </c>
      <c r="M54" s="105">
        <v>271.14326682062597</v>
      </c>
      <c r="N54" s="105">
        <v>230</v>
      </c>
      <c r="O54" s="105">
        <v>0</v>
      </c>
      <c r="P54" s="105">
        <v>163</v>
      </c>
      <c r="Q54" s="105">
        <v>0</v>
      </c>
      <c r="R54" s="105">
        <v>185.15322101125244</v>
      </c>
      <c r="S54" s="105">
        <v>177.72159368335605</v>
      </c>
      <c r="T54" s="105">
        <v>336.06775831426665</v>
      </c>
      <c r="U54" s="105">
        <v>179.51545044540515</v>
      </c>
      <c r="V54" s="105">
        <v>185.20734030114232</v>
      </c>
      <c r="W54" s="105">
        <v>198.57577996897365</v>
      </c>
      <c r="X54" s="105">
        <v>199.42882562506793</v>
      </c>
      <c r="Y54" s="105">
        <v>153.25614777693153</v>
      </c>
      <c r="Z54" s="105">
        <v>268.12079168316109</v>
      </c>
    </row>
    <row r="55" spans="1:26" x14ac:dyDescent="0.3">
      <c r="A55" s="131" t="s">
        <v>146</v>
      </c>
      <c r="B55" s="105">
        <v>0</v>
      </c>
      <c r="C55" s="105">
        <v>0</v>
      </c>
      <c r="D55" s="105">
        <v>0</v>
      </c>
      <c r="E55" s="105">
        <v>0</v>
      </c>
      <c r="F55" s="105">
        <v>0</v>
      </c>
      <c r="G55" s="105">
        <v>0</v>
      </c>
      <c r="H55" s="105">
        <v>0</v>
      </c>
      <c r="I55" s="105">
        <v>0</v>
      </c>
      <c r="J55" s="105">
        <v>0</v>
      </c>
      <c r="K55" s="105">
        <v>0</v>
      </c>
      <c r="L55" s="105">
        <v>0</v>
      </c>
      <c r="M55" s="105">
        <v>0</v>
      </c>
      <c r="N55" s="105">
        <v>0</v>
      </c>
      <c r="O55" s="105">
        <v>0</v>
      </c>
      <c r="P55" s="105">
        <v>0</v>
      </c>
      <c r="Q55" s="105">
        <v>0</v>
      </c>
      <c r="R55" s="105">
        <v>0</v>
      </c>
      <c r="S55" s="105">
        <v>0</v>
      </c>
      <c r="T55" s="105">
        <v>0</v>
      </c>
      <c r="U55" s="105">
        <v>0</v>
      </c>
      <c r="V55" s="105">
        <v>0</v>
      </c>
      <c r="W55" s="105">
        <v>0</v>
      </c>
      <c r="X55" s="105">
        <v>0</v>
      </c>
      <c r="Y55" s="105">
        <v>0</v>
      </c>
      <c r="Z55" s="105">
        <v>0</v>
      </c>
    </row>
    <row r="56" spans="1:26" x14ac:dyDescent="0.3">
      <c r="A56" s="119" t="s">
        <v>147</v>
      </c>
      <c r="B56" s="109">
        <v>9261.9599999999991</v>
      </c>
      <c r="C56" s="109">
        <v>8933.5456800000011</v>
      </c>
      <c r="D56" s="109">
        <v>9152.9866299999994</v>
      </c>
      <c r="E56" s="109">
        <v>8885.0164050000003</v>
      </c>
      <c r="F56" s="109">
        <v>10302.112859999999</v>
      </c>
      <c r="G56" s="109">
        <v>11065.2958</v>
      </c>
      <c r="H56" s="109">
        <v>10498.000000000002</v>
      </c>
      <c r="I56" s="109">
        <v>9483.0000000000018</v>
      </c>
      <c r="J56" s="109">
        <v>8128</v>
      </c>
      <c r="K56" s="109">
        <v>8107</v>
      </c>
      <c r="L56" s="109">
        <v>8311</v>
      </c>
      <c r="M56" s="109">
        <v>8158</v>
      </c>
      <c r="N56" s="109">
        <v>9085</v>
      </c>
      <c r="O56" s="109">
        <f>+SUM(O47:O55)</f>
        <v>8723</v>
      </c>
      <c r="P56" s="109">
        <v>7537</v>
      </c>
      <c r="Q56" s="109">
        <v>6584</v>
      </c>
      <c r="R56" s="109">
        <v>6794</v>
      </c>
      <c r="S56" s="109">
        <v>5873.3322672191352</v>
      </c>
      <c r="T56" s="109">
        <v>6248.3928724798398</v>
      </c>
      <c r="U56" s="109">
        <v>5977.8524168546137</v>
      </c>
      <c r="V56" s="109">
        <v>6426</v>
      </c>
      <c r="W56" s="109">
        <v>7339.5412520769587</v>
      </c>
      <c r="X56" s="109">
        <v>7236.1893106165753</v>
      </c>
      <c r="Y56" s="109">
        <v>7802.8815713356826</v>
      </c>
      <c r="Z56" s="109">
        <v>7224</v>
      </c>
    </row>
    <row r="57" spans="1:26" s="157" customFormat="1" x14ac:dyDescent="0.3">
      <c r="A57" s="155" t="s">
        <v>148</v>
      </c>
      <c r="B57" s="105">
        <v>6154</v>
      </c>
      <c r="C57" s="105">
        <v>5275</v>
      </c>
      <c r="D57" s="105">
        <v>6163</v>
      </c>
      <c r="E57" s="105">
        <v>5773</v>
      </c>
      <c r="F57" s="156">
        <v>6484</v>
      </c>
      <c r="G57" s="105">
        <v>7357</v>
      </c>
      <c r="H57" s="105">
        <v>7398</v>
      </c>
      <c r="I57" s="105">
        <v>6082</v>
      </c>
      <c r="J57" s="105">
        <v>5717</v>
      </c>
      <c r="K57" s="105">
        <v>5724</v>
      </c>
      <c r="L57" s="105">
        <v>5903</v>
      </c>
      <c r="M57" s="105">
        <v>5337</v>
      </c>
      <c r="N57" s="105">
        <v>6319</v>
      </c>
      <c r="O57" s="105">
        <v>6215</v>
      </c>
      <c r="P57" s="105">
        <v>6009</v>
      </c>
      <c r="Q57" s="105">
        <v>4881</v>
      </c>
      <c r="R57" s="105">
        <v>4826</v>
      </c>
      <c r="S57" s="105">
        <v>3821</v>
      </c>
      <c r="T57" s="105">
        <v>4176.240989984949</v>
      </c>
      <c r="U57" s="105">
        <v>4245.3192737660793</v>
      </c>
      <c r="V57" s="105">
        <v>4346.9397456937204</v>
      </c>
      <c r="W57" s="105">
        <v>4755.6665833418401</v>
      </c>
      <c r="X57" s="105">
        <v>4802.491782414816</v>
      </c>
      <c r="Y57" s="105">
        <v>5329.5485184000008</v>
      </c>
      <c r="Z57" s="105">
        <v>5039.5975600000002</v>
      </c>
    </row>
    <row r="58" spans="1:26" x14ac:dyDescent="0.3">
      <c r="A58" s="135"/>
      <c r="B58" s="132"/>
      <c r="C58" s="132"/>
      <c r="D58" s="132"/>
      <c r="E58" s="132"/>
      <c r="F58" s="132"/>
      <c r="G58" s="132"/>
      <c r="H58" s="132"/>
      <c r="I58" s="132"/>
      <c r="J58" s="132"/>
      <c r="K58" s="132"/>
      <c r="L58" s="132"/>
      <c r="M58" s="132"/>
      <c r="N58" s="132"/>
      <c r="O58" s="132"/>
    </row>
    <row r="59" spans="1:26" x14ac:dyDescent="0.3">
      <c r="A59" s="102" t="s">
        <v>61</v>
      </c>
      <c r="B59" s="158"/>
      <c r="C59" s="158"/>
      <c r="D59" s="158"/>
      <c r="E59" s="158"/>
      <c r="F59" s="158"/>
      <c r="G59" s="158"/>
      <c r="H59" s="158"/>
      <c r="I59" s="158"/>
      <c r="J59" s="158"/>
      <c r="K59" s="158"/>
      <c r="L59" s="158"/>
      <c r="M59" s="158"/>
      <c r="N59" s="158"/>
      <c r="O59" s="158"/>
    </row>
    <row r="60" spans="1:26" x14ac:dyDescent="0.3">
      <c r="A60" s="131" t="s">
        <v>138</v>
      </c>
      <c r="B60" s="132">
        <v>0</v>
      </c>
      <c r="C60" s="132">
        <v>0</v>
      </c>
      <c r="D60" s="133">
        <v>0</v>
      </c>
      <c r="E60" s="133">
        <v>0</v>
      </c>
      <c r="F60" s="133">
        <v>0</v>
      </c>
      <c r="G60" s="132">
        <v>0</v>
      </c>
      <c r="H60" s="132">
        <v>0</v>
      </c>
      <c r="I60" s="132">
        <v>0</v>
      </c>
      <c r="J60" s="132">
        <v>0</v>
      </c>
      <c r="K60" s="132">
        <v>0</v>
      </c>
      <c r="L60" s="132">
        <v>0.98377346637743834</v>
      </c>
      <c r="M60" s="132">
        <v>0</v>
      </c>
      <c r="N60" s="132">
        <v>0</v>
      </c>
      <c r="O60" s="132">
        <v>0</v>
      </c>
      <c r="P60" s="132">
        <v>0</v>
      </c>
      <c r="Q60" s="132">
        <v>0</v>
      </c>
      <c r="R60" s="132">
        <v>0</v>
      </c>
      <c r="S60" s="132">
        <v>0</v>
      </c>
      <c r="T60" s="132">
        <v>0</v>
      </c>
      <c r="U60" s="132">
        <v>0</v>
      </c>
      <c r="V60" s="132">
        <v>0</v>
      </c>
      <c r="W60" s="132">
        <v>0</v>
      </c>
      <c r="X60" s="132">
        <v>0</v>
      </c>
      <c r="Y60" s="132">
        <v>0</v>
      </c>
      <c r="Z60" s="132">
        <v>0</v>
      </c>
    </row>
    <row r="61" spans="1:26" x14ac:dyDescent="0.3">
      <c r="A61" s="131" t="s">
        <v>139</v>
      </c>
      <c r="B61" s="132">
        <v>0</v>
      </c>
      <c r="C61" s="132">
        <v>0</v>
      </c>
      <c r="D61" s="133">
        <v>0</v>
      </c>
      <c r="E61" s="133">
        <v>0</v>
      </c>
      <c r="F61" s="133">
        <v>0</v>
      </c>
      <c r="G61" s="132">
        <v>0</v>
      </c>
      <c r="H61" s="132">
        <v>0</v>
      </c>
      <c r="I61" s="132">
        <v>0</v>
      </c>
      <c r="J61" s="132">
        <v>0</v>
      </c>
      <c r="K61" s="132">
        <v>0</v>
      </c>
      <c r="L61" s="132">
        <v>10.170443807693522</v>
      </c>
      <c r="M61" s="132">
        <v>0</v>
      </c>
      <c r="N61" s="132">
        <v>0</v>
      </c>
      <c r="O61" s="132">
        <v>1</v>
      </c>
      <c r="P61" s="132">
        <v>0</v>
      </c>
      <c r="Q61" s="132">
        <v>0</v>
      </c>
      <c r="R61" s="132">
        <v>1.7515786370444426</v>
      </c>
      <c r="S61" s="132">
        <v>0</v>
      </c>
      <c r="T61" s="132">
        <v>0</v>
      </c>
      <c r="U61" s="132">
        <v>0</v>
      </c>
      <c r="V61" s="132">
        <v>0</v>
      </c>
      <c r="W61" s="132">
        <v>0</v>
      </c>
      <c r="X61" s="132">
        <v>0</v>
      </c>
      <c r="Y61" s="132">
        <v>0</v>
      </c>
      <c r="Z61" s="132">
        <v>5.6892031426193785</v>
      </c>
    </row>
    <row r="62" spans="1:26" x14ac:dyDescent="0.3">
      <c r="A62" s="131" t="s">
        <v>140</v>
      </c>
      <c r="B62" s="132">
        <v>0</v>
      </c>
      <c r="C62" s="132">
        <v>0</v>
      </c>
      <c r="D62" s="133">
        <v>0</v>
      </c>
      <c r="E62" s="133">
        <v>0</v>
      </c>
      <c r="F62" s="133">
        <v>0</v>
      </c>
      <c r="G62" s="132">
        <v>0</v>
      </c>
      <c r="H62" s="132">
        <v>0</v>
      </c>
      <c r="I62" s="132">
        <v>0</v>
      </c>
      <c r="J62" s="132">
        <v>0</v>
      </c>
      <c r="K62" s="132">
        <v>0</v>
      </c>
      <c r="L62" s="132">
        <v>0</v>
      </c>
      <c r="M62" s="132">
        <v>0</v>
      </c>
      <c r="N62" s="132">
        <v>0</v>
      </c>
      <c r="O62" s="132">
        <v>0</v>
      </c>
      <c r="P62" s="132">
        <v>0</v>
      </c>
      <c r="Q62" s="132">
        <v>0</v>
      </c>
      <c r="R62" s="132">
        <v>0</v>
      </c>
      <c r="S62" s="132">
        <v>0</v>
      </c>
      <c r="T62" s="132">
        <v>0</v>
      </c>
      <c r="U62" s="132">
        <v>0</v>
      </c>
      <c r="V62" s="132">
        <v>0</v>
      </c>
      <c r="W62" s="132">
        <v>0</v>
      </c>
      <c r="X62" s="132">
        <v>0</v>
      </c>
      <c r="Y62" s="132">
        <v>0</v>
      </c>
      <c r="Z62" s="132">
        <v>0</v>
      </c>
    </row>
    <row r="63" spans="1:26" x14ac:dyDescent="0.3">
      <c r="A63" s="131" t="s">
        <v>141</v>
      </c>
      <c r="B63" s="132">
        <v>720.19704130348828</v>
      </c>
      <c r="C63" s="132">
        <v>1131.8503247058914</v>
      </c>
      <c r="D63" s="133">
        <v>1079.6723957583067</v>
      </c>
      <c r="E63" s="133">
        <v>1434.8580793274139</v>
      </c>
      <c r="F63" s="143" t="s">
        <v>142</v>
      </c>
      <c r="G63" s="143" t="s">
        <v>142</v>
      </c>
      <c r="H63" s="143" t="s">
        <v>142</v>
      </c>
      <c r="I63" s="143" t="s">
        <v>142</v>
      </c>
      <c r="J63" s="143" t="s">
        <v>142</v>
      </c>
      <c r="K63" s="143" t="s">
        <v>142</v>
      </c>
      <c r="L63" s="143" t="s">
        <v>142</v>
      </c>
      <c r="M63" s="143" t="s">
        <v>142</v>
      </c>
      <c r="N63" s="143" t="s">
        <v>142</v>
      </c>
      <c r="O63" s="143" t="s">
        <v>142</v>
      </c>
      <c r="P63" s="143" t="s">
        <v>142</v>
      </c>
      <c r="Q63" s="143" t="s">
        <v>142</v>
      </c>
      <c r="R63" s="143" t="s">
        <v>142</v>
      </c>
      <c r="S63" s="143" t="s">
        <v>142</v>
      </c>
      <c r="T63" s="143" t="s">
        <v>142</v>
      </c>
      <c r="U63" s="143" t="s">
        <v>142</v>
      </c>
      <c r="V63" s="143" t="s">
        <v>142</v>
      </c>
      <c r="W63" s="143" t="s">
        <v>142</v>
      </c>
      <c r="X63" s="143" t="s">
        <v>142</v>
      </c>
      <c r="Y63" s="143" t="s">
        <v>142</v>
      </c>
      <c r="Z63" s="143" t="s">
        <v>142</v>
      </c>
    </row>
    <row r="64" spans="1:26" x14ac:dyDescent="0.3">
      <c r="A64" s="131" t="s">
        <v>143</v>
      </c>
      <c r="B64" s="142" t="s">
        <v>142</v>
      </c>
      <c r="C64" s="142" t="s">
        <v>142</v>
      </c>
      <c r="D64" s="143" t="s">
        <v>142</v>
      </c>
      <c r="E64" s="143" t="s">
        <v>142</v>
      </c>
      <c r="F64" s="133">
        <v>851.21028941161467</v>
      </c>
      <c r="G64" s="132">
        <v>791.4808012438192</v>
      </c>
      <c r="H64" s="132">
        <v>595.1128179327759</v>
      </c>
      <c r="I64" s="132">
        <v>705.63544999999999</v>
      </c>
      <c r="J64" s="132">
        <v>559</v>
      </c>
      <c r="K64" s="132">
        <v>551</v>
      </c>
      <c r="L64" s="132">
        <v>490.81529920711324</v>
      </c>
      <c r="M64" s="132">
        <v>357.48523639184924</v>
      </c>
      <c r="N64" s="132">
        <v>406</v>
      </c>
      <c r="O64" s="132">
        <v>334</v>
      </c>
      <c r="P64" s="132">
        <v>373</v>
      </c>
      <c r="Q64" s="132">
        <v>235</v>
      </c>
      <c r="R64" s="132">
        <v>794.05727876976891</v>
      </c>
      <c r="S64" s="132">
        <v>711.18550093848455</v>
      </c>
      <c r="T64" s="132">
        <v>680.51654461655198</v>
      </c>
      <c r="U64" s="132">
        <v>1429.4642765287253</v>
      </c>
      <c r="V64" s="132">
        <v>2297.8710335776004</v>
      </c>
      <c r="W64" s="132">
        <v>2252.7360143588371</v>
      </c>
      <c r="X64" s="132">
        <v>2221.1198467417189</v>
      </c>
      <c r="Y64" s="132">
        <v>1976.0028542434941</v>
      </c>
      <c r="Z64" s="132">
        <v>1882.2497435898226</v>
      </c>
    </row>
    <row r="65" spans="1:26" x14ac:dyDescent="0.3">
      <c r="A65" s="131" t="s">
        <v>144</v>
      </c>
      <c r="B65" s="142" t="s">
        <v>142</v>
      </c>
      <c r="C65" s="142" t="s">
        <v>142</v>
      </c>
      <c r="D65" s="143" t="s">
        <v>142</v>
      </c>
      <c r="E65" s="143" t="s">
        <v>142</v>
      </c>
      <c r="F65" s="133">
        <v>124.1797111376107</v>
      </c>
      <c r="G65" s="132">
        <v>76.671661167081282</v>
      </c>
      <c r="H65" s="132">
        <v>51.444477927054059</v>
      </c>
      <c r="I65" s="132">
        <v>458.2099</v>
      </c>
      <c r="J65" s="132">
        <v>409</v>
      </c>
      <c r="K65" s="132">
        <v>373</v>
      </c>
      <c r="L65" s="132">
        <v>293.88397475228521</v>
      </c>
      <c r="M65" s="132">
        <v>304.77995552545906</v>
      </c>
      <c r="N65" s="132">
        <v>309</v>
      </c>
      <c r="O65" s="132">
        <v>260</v>
      </c>
      <c r="P65" s="132">
        <v>194</v>
      </c>
      <c r="Q65" s="132">
        <v>112</v>
      </c>
      <c r="R65" s="132">
        <v>85.563620751496515</v>
      </c>
      <c r="S65" s="132">
        <v>61.278130816969252</v>
      </c>
      <c r="T65" s="132">
        <v>569.84527814834064</v>
      </c>
      <c r="U65" s="132">
        <v>512.35810935488655</v>
      </c>
      <c r="V65" s="132">
        <v>713.86973084439046</v>
      </c>
      <c r="W65" s="132">
        <v>660.7063131417691</v>
      </c>
      <c r="X65" s="132">
        <v>894.0481104113436</v>
      </c>
      <c r="Y65" s="132">
        <v>1258.7842041126241</v>
      </c>
      <c r="Z65" s="132">
        <v>1192.3665247035246</v>
      </c>
    </row>
    <row r="66" spans="1:26" x14ac:dyDescent="0.3">
      <c r="A66" s="131" t="s">
        <v>231</v>
      </c>
      <c r="B66" s="132">
        <v>359.41293634413404</v>
      </c>
      <c r="C66" s="132">
        <v>732.30309575426736</v>
      </c>
      <c r="D66" s="133">
        <v>681.69614928433521</v>
      </c>
      <c r="E66" s="133">
        <v>998.20480489356339</v>
      </c>
      <c r="F66" s="133">
        <v>880.23175175488575</v>
      </c>
      <c r="G66" s="132">
        <v>714.37657781345411</v>
      </c>
      <c r="H66" s="132">
        <v>746.180052060506</v>
      </c>
      <c r="I66" s="132">
        <v>482.47495000000004</v>
      </c>
      <c r="J66" s="132">
        <v>558</v>
      </c>
      <c r="K66" s="132">
        <v>472</v>
      </c>
      <c r="L66" s="132">
        <v>464.69326629440235</v>
      </c>
      <c r="M66" s="132">
        <v>450.59089322911467</v>
      </c>
      <c r="N66" s="132">
        <v>963</v>
      </c>
      <c r="O66" s="132">
        <v>1540</v>
      </c>
      <c r="P66" s="132">
        <v>3955</v>
      </c>
      <c r="Q66" s="132">
        <v>5445</v>
      </c>
      <c r="R66" s="132">
        <v>5677.6778718574396</v>
      </c>
      <c r="S66" s="132">
        <v>5479.3409852839131</v>
      </c>
      <c r="T66" s="132">
        <v>5627.300498616687</v>
      </c>
      <c r="U66" s="132">
        <v>4864.5424925207717</v>
      </c>
      <c r="V66" s="132">
        <v>4783.3991734662395</v>
      </c>
      <c r="W66" s="132">
        <v>4636.6979421533224</v>
      </c>
      <c r="X66" s="132">
        <v>4399.0726917002066</v>
      </c>
      <c r="Y66" s="132">
        <v>4087.9468065219999</v>
      </c>
      <c r="Z66" s="132">
        <v>3539.5583570412846</v>
      </c>
    </row>
    <row r="67" spans="1:26" x14ac:dyDescent="0.3">
      <c r="A67" s="131" t="s">
        <v>145</v>
      </c>
      <c r="B67" s="132">
        <v>2352.6458903092598</v>
      </c>
      <c r="C67" s="132">
        <v>2308.6591284736101</v>
      </c>
      <c r="D67" s="133">
        <v>2350.9456847726897</v>
      </c>
      <c r="E67" s="133">
        <v>3061.460881826948</v>
      </c>
      <c r="F67" s="133">
        <v>3108.6246177055</v>
      </c>
      <c r="G67" s="132">
        <v>3266.72850826072</v>
      </c>
      <c r="H67" s="132">
        <v>3348</v>
      </c>
      <c r="I67" s="132">
        <v>3127.5603000000006</v>
      </c>
      <c r="J67" s="132">
        <v>4342</v>
      </c>
      <c r="K67" s="132">
        <v>4837</v>
      </c>
      <c r="L67" s="132">
        <v>4570.4532424721274</v>
      </c>
      <c r="M67" s="132">
        <v>4164.1439148535774</v>
      </c>
      <c r="N67" s="132">
        <v>4731</v>
      </c>
      <c r="O67" s="132">
        <v>4638</v>
      </c>
      <c r="P67" s="132">
        <v>1968</v>
      </c>
      <c r="Q67" s="132">
        <v>1195</v>
      </c>
      <c r="R67" s="132">
        <v>1217.3281670292076</v>
      </c>
      <c r="S67" s="132">
        <v>1211.6217415619337</v>
      </c>
      <c r="T67" s="132">
        <v>954.57205841793473</v>
      </c>
      <c r="U67" s="132">
        <v>871.63512159561685</v>
      </c>
      <c r="V67" s="132">
        <v>1315.7660161677181</v>
      </c>
      <c r="W67" s="132">
        <v>1480.0545073270232</v>
      </c>
      <c r="X67" s="132">
        <v>1256.3835302836449</v>
      </c>
      <c r="Y67" s="132">
        <v>1313.1210977207952</v>
      </c>
      <c r="Z67" s="132">
        <v>1101.1361715227488</v>
      </c>
    </row>
    <row r="68" spans="1:26" x14ac:dyDescent="0.3">
      <c r="A68" s="131" t="s">
        <v>146</v>
      </c>
      <c r="B68" s="132">
        <v>0</v>
      </c>
      <c r="C68" s="132">
        <v>0</v>
      </c>
      <c r="D68" s="133">
        <v>0</v>
      </c>
      <c r="E68" s="133">
        <v>0</v>
      </c>
      <c r="F68" s="133">
        <v>0</v>
      </c>
      <c r="G68" s="132">
        <v>0</v>
      </c>
      <c r="H68" s="132">
        <v>0</v>
      </c>
      <c r="I68" s="132">
        <v>0</v>
      </c>
      <c r="J68" s="132">
        <v>0</v>
      </c>
      <c r="K68" s="132">
        <v>0</v>
      </c>
      <c r="L68" s="132">
        <v>0</v>
      </c>
      <c r="M68" s="132">
        <v>0</v>
      </c>
      <c r="N68" s="132">
        <v>0</v>
      </c>
      <c r="O68" s="132">
        <v>0</v>
      </c>
      <c r="P68" s="132">
        <v>0</v>
      </c>
      <c r="Q68" s="132">
        <v>0</v>
      </c>
      <c r="R68" s="132">
        <v>0</v>
      </c>
      <c r="S68" s="132">
        <v>0</v>
      </c>
      <c r="T68" s="132">
        <v>0</v>
      </c>
      <c r="U68" s="132">
        <v>0</v>
      </c>
      <c r="V68" s="132">
        <v>0</v>
      </c>
      <c r="W68" s="132">
        <v>0</v>
      </c>
      <c r="X68" s="132">
        <v>0</v>
      </c>
      <c r="Y68" s="132">
        <v>0</v>
      </c>
      <c r="Z68" s="132">
        <v>0</v>
      </c>
    </row>
    <row r="69" spans="1:26" x14ac:dyDescent="0.3">
      <c r="A69" s="119" t="s">
        <v>147</v>
      </c>
      <c r="B69" s="109">
        <v>3432.255867956882</v>
      </c>
      <c r="C69" s="109">
        <v>4172.8213800000003</v>
      </c>
      <c r="D69" s="109">
        <v>4111.7737547825081</v>
      </c>
      <c r="E69" s="109">
        <v>5494.8223770569848</v>
      </c>
      <c r="F69" s="109">
        <v>4963.6588051464169</v>
      </c>
      <c r="G69" s="109">
        <v>4848.8066902815099</v>
      </c>
      <c r="H69" s="109">
        <v>4740.7373479203361</v>
      </c>
      <c r="I69" s="109">
        <v>4774</v>
      </c>
      <c r="J69" s="109">
        <v>5768</v>
      </c>
      <c r="K69" s="109">
        <v>6233</v>
      </c>
      <c r="L69" s="109">
        <v>5831</v>
      </c>
      <c r="M69" s="109">
        <v>5277</v>
      </c>
      <c r="N69" s="109">
        <v>6410</v>
      </c>
      <c r="O69" s="109">
        <f>+SUM(O60:O68)</f>
        <v>6773</v>
      </c>
      <c r="P69" s="109">
        <v>6390</v>
      </c>
      <c r="Q69" s="109">
        <v>6987</v>
      </c>
      <c r="R69" s="109">
        <v>7776.4692845378113</v>
      </c>
      <c r="S69" s="109">
        <v>7463.4263586013003</v>
      </c>
      <c r="T69" s="109">
        <v>7832.3274544542628</v>
      </c>
      <c r="U69" s="109">
        <v>7677.8561146390475</v>
      </c>
      <c r="V69" s="109">
        <v>9111</v>
      </c>
      <c r="W69" s="109">
        <v>9030.1947769809522</v>
      </c>
      <c r="X69" s="109">
        <v>8770.6241791369157</v>
      </c>
      <c r="Y69" s="109">
        <v>8635.8549625989126</v>
      </c>
      <c r="Z69" s="109">
        <v>7721</v>
      </c>
    </row>
    <row r="70" spans="1:26" x14ac:dyDescent="0.3">
      <c r="A70" s="155" t="s">
        <v>148</v>
      </c>
      <c r="B70" s="105">
        <v>2258</v>
      </c>
      <c r="C70" s="105">
        <v>2789</v>
      </c>
      <c r="D70" s="105">
        <v>2528</v>
      </c>
      <c r="E70" s="105">
        <v>2738</v>
      </c>
      <c r="F70" s="156">
        <v>2779</v>
      </c>
      <c r="G70" s="105">
        <v>2986</v>
      </c>
      <c r="H70" s="105">
        <v>2554</v>
      </c>
      <c r="I70" s="105">
        <v>2641</v>
      </c>
      <c r="J70" s="105">
        <v>2637</v>
      </c>
      <c r="K70" s="105">
        <v>2739</v>
      </c>
      <c r="L70" s="105">
        <v>2670</v>
      </c>
      <c r="M70" s="105">
        <v>2714</v>
      </c>
      <c r="N70" s="105">
        <v>3296</v>
      </c>
      <c r="O70" s="105">
        <v>3555</v>
      </c>
      <c r="P70" s="105">
        <v>3390</v>
      </c>
      <c r="Q70" s="105">
        <v>3174</v>
      </c>
      <c r="R70" s="105">
        <v>3263</v>
      </c>
      <c r="S70" s="105">
        <v>2627</v>
      </c>
      <c r="T70" s="105">
        <v>3662.2611700441439</v>
      </c>
      <c r="U70" s="105">
        <v>3486.5375970000005</v>
      </c>
      <c r="V70" s="105">
        <v>4304.9418000000005</v>
      </c>
      <c r="W70" s="105">
        <v>4198.2674036564604</v>
      </c>
      <c r="X70" s="105">
        <v>4153.1218737999998</v>
      </c>
      <c r="Y70" s="105">
        <v>4669.9930368000005</v>
      </c>
      <c r="Z70" s="105">
        <v>4215.2043999999996</v>
      </c>
    </row>
    <row r="71" spans="1:26" x14ac:dyDescent="0.3">
      <c r="B71" s="132"/>
      <c r="C71" s="132"/>
      <c r="D71" s="132"/>
      <c r="E71" s="132"/>
      <c r="F71" s="132"/>
      <c r="G71" s="132"/>
      <c r="H71" s="132"/>
      <c r="I71" s="132"/>
      <c r="J71" s="132"/>
      <c r="K71" s="132"/>
      <c r="L71" s="132"/>
      <c r="M71" s="132"/>
      <c r="N71" s="132"/>
      <c r="O71" s="132"/>
      <c r="P71" s="144"/>
      <c r="Q71" s="144"/>
      <c r="R71" s="144"/>
      <c r="S71" s="144"/>
      <c r="T71" s="144"/>
      <c r="U71" s="144"/>
      <c r="V71" s="144"/>
      <c r="W71" s="144"/>
      <c r="X71" s="144"/>
      <c r="Y71" s="144"/>
      <c r="Z71" s="144"/>
    </row>
    <row r="72" spans="1:26" x14ac:dyDescent="0.3">
      <c r="A72" s="102" t="s">
        <v>149</v>
      </c>
      <c r="B72" s="158"/>
      <c r="C72" s="158"/>
      <c r="D72" s="158"/>
      <c r="E72" s="158"/>
      <c r="F72" s="158"/>
      <c r="G72" s="158"/>
      <c r="H72" s="158"/>
      <c r="I72" s="158"/>
      <c r="J72" s="158"/>
      <c r="K72" s="158"/>
      <c r="L72" s="158"/>
      <c r="M72" s="158"/>
      <c r="N72" s="158"/>
      <c r="O72" s="158"/>
    </row>
    <row r="73" spans="1:26" x14ac:dyDescent="0.3">
      <c r="A73" s="131" t="s">
        <v>138</v>
      </c>
      <c r="B73" s="132">
        <v>4.4175247904939301</v>
      </c>
      <c r="C73" s="132">
        <v>181.635920951119</v>
      </c>
      <c r="D73" s="133">
        <v>176.06160987290613</v>
      </c>
      <c r="E73" s="133">
        <v>125.28888103345669</v>
      </c>
      <c r="F73" s="133">
        <v>102.49594751028418</v>
      </c>
      <c r="G73" s="132">
        <v>94</v>
      </c>
      <c r="H73" s="132">
        <v>70.032498485394143</v>
      </c>
      <c r="I73" s="132">
        <v>42.514531883268695</v>
      </c>
      <c r="J73" s="132">
        <v>27</v>
      </c>
      <c r="K73" s="132">
        <v>18</v>
      </c>
      <c r="L73" s="132">
        <v>16.797893293753948</v>
      </c>
      <c r="M73" s="132">
        <v>17.807528104988908</v>
      </c>
      <c r="N73" s="132">
        <v>81</v>
      </c>
      <c r="O73" s="132">
        <v>111</v>
      </c>
      <c r="P73" s="132">
        <v>103</v>
      </c>
      <c r="Q73" s="132">
        <v>110</v>
      </c>
      <c r="R73" s="132">
        <v>199.48128493201213</v>
      </c>
      <c r="S73" s="132">
        <v>104.48347287857857</v>
      </c>
      <c r="T73" s="132">
        <v>86.987815098843782</v>
      </c>
      <c r="U73" s="132">
        <v>81.017786671311399</v>
      </c>
      <c r="V73" s="132">
        <v>54.909503209716036</v>
      </c>
      <c r="W73" s="132">
        <v>42.21988540000001</v>
      </c>
      <c r="X73" s="132">
        <v>30.166117036131467</v>
      </c>
      <c r="Y73" s="132">
        <v>18.655105504194079</v>
      </c>
      <c r="Z73" s="132">
        <v>15.827690571703155</v>
      </c>
    </row>
    <row r="74" spans="1:26" x14ac:dyDescent="0.3">
      <c r="A74" s="131" t="s">
        <v>139</v>
      </c>
      <c r="B74" s="132">
        <v>2502.0453495512302</v>
      </c>
      <c r="C74" s="132">
        <v>2185.9041631869627</v>
      </c>
      <c r="D74" s="133">
        <v>1945.6676549458855</v>
      </c>
      <c r="E74" s="133">
        <v>1545.1117915009197</v>
      </c>
      <c r="F74" s="133">
        <v>1845.2714717373638</v>
      </c>
      <c r="G74" s="132">
        <v>2131</v>
      </c>
      <c r="H74" s="132">
        <v>1863.9197969531635</v>
      </c>
      <c r="I74" s="132">
        <v>1643.3812370538185</v>
      </c>
      <c r="J74" s="132">
        <v>1639</v>
      </c>
      <c r="K74" s="132">
        <v>1877</v>
      </c>
      <c r="L74" s="132">
        <v>2251.7414299634952</v>
      </c>
      <c r="M74" s="132">
        <v>2110.7447487331033</v>
      </c>
      <c r="N74" s="132">
        <v>1962</v>
      </c>
      <c r="O74" s="132">
        <v>2010</v>
      </c>
      <c r="P74" s="132">
        <v>1598</v>
      </c>
      <c r="Q74" s="132">
        <v>1333</v>
      </c>
      <c r="R74" s="132">
        <v>1848.769366001424</v>
      </c>
      <c r="S74" s="132">
        <v>1583.4074400029137</v>
      </c>
      <c r="T74" s="132">
        <v>1320.558542283057</v>
      </c>
      <c r="U74" s="132">
        <v>1136.9196992397476</v>
      </c>
      <c r="V74" s="132">
        <v>1254.4682424724617</v>
      </c>
      <c r="W74" s="132">
        <v>1259.7838330000002</v>
      </c>
      <c r="X74" s="132">
        <v>1134.453078829767</v>
      </c>
      <c r="Y74" s="132">
        <v>1575.7189199271902</v>
      </c>
      <c r="Z74" s="132">
        <v>1235.5412174212395</v>
      </c>
    </row>
    <row r="75" spans="1:26" x14ac:dyDescent="0.3">
      <c r="A75" s="131" t="s">
        <v>140</v>
      </c>
      <c r="B75" s="132">
        <v>130.72852323131619</v>
      </c>
      <c r="C75" s="132">
        <v>343.9926530168604</v>
      </c>
      <c r="D75" s="133">
        <v>316.24289646505065</v>
      </c>
      <c r="E75" s="133">
        <v>692.81950752406226</v>
      </c>
      <c r="F75" s="133">
        <v>1045.7981977812797</v>
      </c>
      <c r="G75" s="132">
        <v>972</v>
      </c>
      <c r="H75" s="132">
        <v>848.91071225601036</v>
      </c>
      <c r="I75" s="132">
        <v>974.84645974963587</v>
      </c>
      <c r="J75" s="132">
        <v>1118</v>
      </c>
      <c r="K75" s="132">
        <v>1031</v>
      </c>
      <c r="L75" s="132">
        <v>879.40647374087973</v>
      </c>
      <c r="M75" s="132">
        <v>691.85991820522077</v>
      </c>
      <c r="N75" s="132">
        <v>477</v>
      </c>
      <c r="O75" s="132">
        <v>367</v>
      </c>
      <c r="P75" s="132">
        <v>274</v>
      </c>
      <c r="Q75" s="132">
        <v>881</v>
      </c>
      <c r="R75" s="132">
        <v>972.37532192575725</v>
      </c>
      <c r="S75" s="132">
        <v>933.4384543912804</v>
      </c>
      <c r="T75" s="132">
        <v>882.27689600272925</v>
      </c>
      <c r="U75" s="132">
        <v>1115.0622901876118</v>
      </c>
      <c r="V75" s="132">
        <v>1149.9329725157595</v>
      </c>
      <c r="W75" s="132">
        <v>1231.1211990000004</v>
      </c>
      <c r="X75" s="132">
        <v>1540.6393572080915</v>
      </c>
      <c r="Y75" s="132">
        <v>1722.3305207009139</v>
      </c>
      <c r="Z75" s="132">
        <v>1796.5224084814349</v>
      </c>
    </row>
    <row r="76" spans="1:26" x14ac:dyDescent="0.3">
      <c r="A76" s="131" t="s">
        <v>141</v>
      </c>
      <c r="B76" s="132">
        <v>216.80860242695977</v>
      </c>
      <c r="C76" s="132">
        <v>199.46726284505797</v>
      </c>
      <c r="D76" s="133">
        <v>166.02783871615816</v>
      </c>
      <c r="E76" s="133">
        <v>152.77981994156156</v>
      </c>
      <c r="F76" s="143" t="s">
        <v>142</v>
      </c>
      <c r="G76" s="143" t="s">
        <v>142</v>
      </c>
      <c r="H76" s="143" t="s">
        <v>142</v>
      </c>
      <c r="I76" s="143" t="s">
        <v>142</v>
      </c>
      <c r="J76" s="143" t="s">
        <v>142</v>
      </c>
      <c r="K76" s="143" t="s">
        <v>142</v>
      </c>
      <c r="L76" s="143" t="s">
        <v>142</v>
      </c>
      <c r="M76" s="143" t="s">
        <v>142</v>
      </c>
      <c r="N76" s="143" t="s">
        <v>142</v>
      </c>
      <c r="O76" s="143" t="s">
        <v>142</v>
      </c>
      <c r="P76" s="143" t="s">
        <v>142</v>
      </c>
      <c r="Q76" s="143" t="s">
        <v>142</v>
      </c>
      <c r="R76" s="143" t="s">
        <v>142</v>
      </c>
      <c r="S76" s="143" t="s">
        <v>142</v>
      </c>
      <c r="T76" s="143" t="s">
        <v>142</v>
      </c>
      <c r="U76" s="143" t="s">
        <v>142</v>
      </c>
      <c r="V76" s="143" t="s">
        <v>142</v>
      </c>
      <c r="W76" s="143" t="s">
        <v>142</v>
      </c>
      <c r="X76" s="143" t="s">
        <v>142</v>
      </c>
      <c r="Y76" s="143" t="s">
        <v>142</v>
      </c>
      <c r="Z76" s="143" t="s">
        <v>142</v>
      </c>
    </row>
    <row r="77" spans="1:26" x14ac:dyDescent="0.3">
      <c r="A77" s="131" t="s">
        <v>143</v>
      </c>
      <c r="B77" s="142" t="s">
        <v>142</v>
      </c>
      <c r="C77" s="142" t="s">
        <v>142</v>
      </c>
      <c r="D77" s="143" t="s">
        <v>142</v>
      </c>
      <c r="E77" s="143" t="s">
        <v>142</v>
      </c>
      <c r="F77" s="133">
        <v>0</v>
      </c>
      <c r="G77" s="132">
        <v>0</v>
      </c>
      <c r="H77" s="132">
        <v>0</v>
      </c>
      <c r="I77" s="132">
        <v>0</v>
      </c>
      <c r="J77" s="132">
        <v>0</v>
      </c>
      <c r="K77" s="132">
        <v>0</v>
      </c>
      <c r="L77" s="132">
        <v>0</v>
      </c>
      <c r="M77" s="132">
        <v>0</v>
      </c>
      <c r="N77" s="132">
        <v>0</v>
      </c>
      <c r="O77" s="132">
        <v>0</v>
      </c>
      <c r="P77" s="132">
        <v>0</v>
      </c>
      <c r="Q77" s="132">
        <v>0</v>
      </c>
      <c r="R77" s="132">
        <v>0</v>
      </c>
      <c r="S77" s="143">
        <v>0</v>
      </c>
      <c r="T77" s="143">
        <v>0</v>
      </c>
      <c r="U77" s="143">
        <v>0</v>
      </c>
      <c r="V77" s="143">
        <v>0</v>
      </c>
      <c r="W77" s="143">
        <v>0</v>
      </c>
      <c r="X77" s="143">
        <v>0</v>
      </c>
      <c r="Y77" s="143">
        <v>0</v>
      </c>
      <c r="Z77" s="143">
        <v>0</v>
      </c>
    </row>
    <row r="78" spans="1:26" x14ac:dyDescent="0.3">
      <c r="A78" s="131" t="s">
        <v>144</v>
      </c>
      <c r="B78" s="142" t="s">
        <v>142</v>
      </c>
      <c r="C78" s="142" t="s">
        <v>142</v>
      </c>
      <c r="D78" s="143" t="s">
        <v>142</v>
      </c>
      <c r="E78" s="143" t="s">
        <v>142</v>
      </c>
      <c r="F78" s="133">
        <v>0</v>
      </c>
      <c r="G78" s="132">
        <v>0</v>
      </c>
      <c r="H78" s="132">
        <v>0</v>
      </c>
      <c r="I78" s="132">
        <v>0</v>
      </c>
      <c r="J78" s="132">
        <v>0</v>
      </c>
      <c r="K78" s="132">
        <v>0</v>
      </c>
      <c r="L78" s="132">
        <v>0</v>
      </c>
      <c r="M78" s="132">
        <v>0</v>
      </c>
      <c r="N78" s="132">
        <v>0</v>
      </c>
      <c r="O78" s="132">
        <v>0</v>
      </c>
      <c r="P78" s="132">
        <v>0</v>
      </c>
      <c r="Q78" s="132">
        <v>0</v>
      </c>
      <c r="R78" s="132">
        <v>0</v>
      </c>
      <c r="S78" s="132">
        <v>0</v>
      </c>
      <c r="T78" s="132">
        <v>0</v>
      </c>
      <c r="U78" s="132">
        <v>0</v>
      </c>
      <c r="V78" s="132">
        <v>0</v>
      </c>
      <c r="W78" s="132">
        <v>0</v>
      </c>
      <c r="X78" s="132">
        <v>0</v>
      </c>
      <c r="Y78" s="132">
        <v>0</v>
      </c>
      <c r="Z78" s="132">
        <v>0</v>
      </c>
    </row>
    <row r="79" spans="1:26" x14ac:dyDescent="0.3">
      <c r="A79" s="131" t="s">
        <v>231</v>
      </c>
      <c r="B79" s="132"/>
      <c r="C79" s="132"/>
      <c r="D79" s="133"/>
      <c r="E79" s="133"/>
      <c r="F79" s="133"/>
      <c r="G79" s="132"/>
      <c r="H79" s="132"/>
      <c r="I79" s="132"/>
      <c r="J79" s="132"/>
      <c r="K79" s="132"/>
      <c r="L79" s="132"/>
      <c r="M79" s="132"/>
      <c r="N79" s="132">
        <v>0</v>
      </c>
      <c r="O79" s="132">
        <v>61</v>
      </c>
      <c r="P79" s="132">
        <v>54</v>
      </c>
      <c r="Q79" s="132">
        <v>101</v>
      </c>
      <c r="R79" s="132">
        <v>83.88238939453619</v>
      </c>
      <c r="S79" s="132">
        <v>65.372997265425283</v>
      </c>
      <c r="T79" s="132">
        <v>81.964266670389364</v>
      </c>
      <c r="U79" s="132">
        <v>62.361529153573954</v>
      </c>
      <c r="V79" s="132">
        <v>58.026459880387954</v>
      </c>
      <c r="W79" s="132">
        <v>44.537323600000008</v>
      </c>
      <c r="X79" s="132">
        <v>79.436783111818201</v>
      </c>
      <c r="Y79" s="132">
        <v>75.324672533345748</v>
      </c>
      <c r="Z79" s="132">
        <v>71.376162061452789</v>
      </c>
    </row>
    <row r="80" spans="1:26" x14ac:dyDescent="0.3">
      <c r="A80" s="131" t="s">
        <v>145</v>
      </c>
      <c r="B80" s="132">
        <v>0</v>
      </c>
      <c r="C80" s="132">
        <v>0</v>
      </c>
      <c r="D80" s="133">
        <v>0</v>
      </c>
      <c r="E80" s="133">
        <v>0</v>
      </c>
      <c r="F80" s="133">
        <v>131.43438297107159</v>
      </c>
      <c r="G80" s="132">
        <v>104</v>
      </c>
      <c r="H80" s="132">
        <v>164.13699230543165</v>
      </c>
      <c r="I80" s="132">
        <v>152.25777131327683</v>
      </c>
      <c r="J80" s="132">
        <v>132</v>
      </c>
      <c r="K80" s="132">
        <v>191</v>
      </c>
      <c r="L80" s="132">
        <v>219.05420300187112</v>
      </c>
      <c r="M80" s="132">
        <v>253.58780495668702</v>
      </c>
      <c r="N80" s="132">
        <v>314</v>
      </c>
      <c r="O80" s="132">
        <v>202</v>
      </c>
      <c r="P80" s="132">
        <v>282</v>
      </c>
      <c r="Q80" s="132">
        <v>704</v>
      </c>
      <c r="R80" s="132">
        <v>722.68615614627129</v>
      </c>
      <c r="S80" s="132">
        <v>656.15108446180216</v>
      </c>
      <c r="T80" s="132">
        <v>657.39231654498099</v>
      </c>
      <c r="U80" s="132">
        <v>735.63869474775561</v>
      </c>
      <c r="V80" s="132">
        <v>683.66282192167489</v>
      </c>
      <c r="W80" s="132">
        <v>621.38591900000006</v>
      </c>
      <c r="X80" s="132">
        <v>739.90314671419219</v>
      </c>
      <c r="Y80" s="132">
        <v>695.96470133435582</v>
      </c>
      <c r="Z80" s="132">
        <v>646.73252146416951</v>
      </c>
    </row>
    <row r="81" spans="1:26" x14ac:dyDescent="0.3">
      <c r="A81" s="131" t="s">
        <v>146</v>
      </c>
      <c r="B81" s="132">
        <v>0</v>
      </c>
      <c r="C81" s="132">
        <v>0</v>
      </c>
      <c r="D81" s="133">
        <v>0</v>
      </c>
      <c r="E81" s="133">
        <v>0</v>
      </c>
      <c r="F81" s="133">
        <v>0</v>
      </c>
      <c r="G81" s="132">
        <v>0</v>
      </c>
      <c r="H81" s="132">
        <v>0</v>
      </c>
      <c r="I81" s="132">
        <v>0</v>
      </c>
      <c r="J81" s="132">
        <v>0</v>
      </c>
      <c r="K81" s="132">
        <v>0</v>
      </c>
      <c r="L81" s="132">
        <v>0</v>
      </c>
      <c r="M81" s="132">
        <v>0</v>
      </c>
      <c r="N81" s="132">
        <v>0</v>
      </c>
      <c r="O81" s="132">
        <v>0</v>
      </c>
      <c r="P81" s="132">
        <v>0</v>
      </c>
      <c r="Q81" s="132">
        <v>0</v>
      </c>
      <c r="R81" s="132">
        <v>0</v>
      </c>
      <c r="S81" s="132">
        <v>0</v>
      </c>
      <c r="T81" s="132">
        <v>0</v>
      </c>
      <c r="U81" s="132">
        <v>0</v>
      </c>
      <c r="V81" s="132">
        <v>0</v>
      </c>
      <c r="W81" s="132">
        <v>0</v>
      </c>
      <c r="X81" s="132">
        <v>0</v>
      </c>
      <c r="Y81" s="132">
        <v>0</v>
      </c>
      <c r="Z81" s="132">
        <v>0</v>
      </c>
    </row>
    <row r="82" spans="1:26" x14ac:dyDescent="0.3">
      <c r="A82" s="119" t="s">
        <v>147</v>
      </c>
      <c r="B82" s="109">
        <v>2854</v>
      </c>
      <c r="C82" s="109">
        <v>2911</v>
      </c>
      <c r="D82" s="109">
        <v>2604.0000000000009</v>
      </c>
      <c r="E82" s="109">
        <v>2516</v>
      </c>
      <c r="F82" s="109">
        <v>3124.9999999999991</v>
      </c>
      <c r="G82" s="109">
        <v>3300</v>
      </c>
      <c r="H82" s="109">
        <v>2947</v>
      </c>
      <c r="I82" s="109">
        <v>2813</v>
      </c>
      <c r="J82" s="109">
        <v>2916</v>
      </c>
      <c r="K82" s="109">
        <v>3117</v>
      </c>
      <c r="L82" s="109">
        <v>3367</v>
      </c>
      <c r="M82" s="109">
        <v>3074</v>
      </c>
      <c r="N82" s="109">
        <v>2834</v>
      </c>
      <c r="O82" s="109">
        <f>+SUM(O73:O81)</f>
        <v>2751</v>
      </c>
      <c r="P82" s="109">
        <v>2311</v>
      </c>
      <c r="Q82" s="109">
        <v>3130</v>
      </c>
      <c r="R82" s="109">
        <v>3827</v>
      </c>
      <c r="S82" s="109">
        <v>3342.8534490000002</v>
      </c>
      <c r="T82" s="109">
        <v>3029.1798366000003</v>
      </c>
      <c r="U82" s="109">
        <v>3130.5035831999999</v>
      </c>
      <c r="V82" s="109">
        <v>3201</v>
      </c>
      <c r="W82" s="109">
        <v>3199.0481600000003</v>
      </c>
      <c r="X82" s="109">
        <v>3524.5984828999999</v>
      </c>
      <c r="Y82" s="109">
        <v>4087.9939199999999</v>
      </c>
      <c r="Z82" s="109">
        <v>3766</v>
      </c>
    </row>
    <row r="83" spans="1:26" s="157" customFormat="1" x14ac:dyDescent="0.3">
      <c r="A83" s="155" t="s">
        <v>148</v>
      </c>
      <c r="B83" s="105">
        <v>1993</v>
      </c>
      <c r="C83" s="105">
        <v>1994</v>
      </c>
      <c r="D83" s="105">
        <v>1988</v>
      </c>
      <c r="E83" s="105">
        <v>2145</v>
      </c>
      <c r="F83" s="156">
        <v>1899</v>
      </c>
      <c r="G83" s="105">
        <v>1863</v>
      </c>
      <c r="H83" s="105">
        <v>1663</v>
      </c>
      <c r="I83" s="105">
        <v>1644</v>
      </c>
      <c r="J83" s="105">
        <v>1963</v>
      </c>
      <c r="K83" s="105">
        <v>2076</v>
      </c>
      <c r="L83" s="105">
        <v>2368</v>
      </c>
      <c r="M83" s="105">
        <v>2327</v>
      </c>
      <c r="N83" s="105">
        <v>2201</v>
      </c>
      <c r="O83" s="105">
        <v>2150</v>
      </c>
      <c r="P83" s="105">
        <v>1901</v>
      </c>
      <c r="Q83" s="105">
        <v>2155</v>
      </c>
      <c r="R83" s="105">
        <v>2527</v>
      </c>
      <c r="S83" s="105">
        <v>2250</v>
      </c>
      <c r="T83" s="105">
        <v>2171.4223513000002</v>
      </c>
      <c r="U83" s="105">
        <v>2373.1496784000001</v>
      </c>
      <c r="V83" s="105">
        <v>2334.3500928000003</v>
      </c>
      <c r="W83" s="105">
        <v>2349.2510272</v>
      </c>
      <c r="X83" s="105">
        <v>2489.4303644000001</v>
      </c>
      <c r="Y83" s="105">
        <v>2783.6238639999997</v>
      </c>
      <c r="Z83" s="105">
        <v>2722.1682179999998</v>
      </c>
    </row>
    <row r="84" spans="1:26" x14ac:dyDescent="0.3">
      <c r="A84" s="140" t="s">
        <v>150</v>
      </c>
      <c r="B84" s="132"/>
      <c r="C84" s="132"/>
      <c r="D84" s="132"/>
      <c r="E84" s="132"/>
      <c r="F84" s="132"/>
      <c r="G84" s="132"/>
      <c r="H84" s="132"/>
      <c r="I84" s="132"/>
      <c r="J84" s="132"/>
      <c r="K84" s="132"/>
      <c r="L84" s="132"/>
      <c r="M84" s="132"/>
      <c r="N84" s="132"/>
      <c r="O84" s="132"/>
    </row>
    <row r="85" spans="1:26" x14ac:dyDescent="0.3">
      <c r="B85" s="158"/>
      <c r="C85" s="158"/>
      <c r="D85" s="158"/>
      <c r="E85" s="158"/>
      <c r="F85" s="158"/>
      <c r="G85" s="158"/>
      <c r="H85" s="158"/>
      <c r="I85" s="158"/>
      <c r="J85" s="158"/>
      <c r="K85" s="158"/>
      <c r="L85" s="158"/>
      <c r="M85" s="158"/>
      <c r="N85" s="158"/>
      <c r="O85" s="158"/>
    </row>
    <row r="86" spans="1:26" x14ac:dyDescent="0.3">
      <c r="C86" s="144"/>
      <c r="D86" s="144"/>
      <c r="E86" s="144"/>
      <c r="F86" s="144"/>
      <c r="G86" s="144"/>
      <c r="H86" s="144"/>
    </row>
    <row r="87" spans="1:26" x14ac:dyDescent="0.3">
      <c r="C87" s="144"/>
      <c r="D87" s="144"/>
      <c r="E87" s="144"/>
      <c r="F87" s="144"/>
      <c r="G87" s="144"/>
      <c r="H87" s="144"/>
    </row>
    <row r="88" spans="1:26" x14ac:dyDescent="0.3">
      <c r="C88" s="144"/>
      <c r="D88" s="144"/>
      <c r="E88" s="144"/>
      <c r="F88" s="144"/>
      <c r="G88" s="144"/>
      <c r="H88" s="144"/>
    </row>
    <row r="89" spans="1:26" x14ac:dyDescent="0.3">
      <c r="C89" s="144"/>
      <c r="D89" s="144"/>
      <c r="E89" s="144"/>
      <c r="F89" s="144"/>
      <c r="G89" s="144"/>
      <c r="H89" s="144"/>
    </row>
    <row r="90" spans="1:26" x14ac:dyDescent="0.3">
      <c r="C90" s="144"/>
      <c r="D90" s="144"/>
      <c r="E90" s="144"/>
      <c r="F90" s="144"/>
      <c r="G90" s="144"/>
      <c r="H90" s="144"/>
    </row>
    <row r="91" spans="1:26" x14ac:dyDescent="0.3">
      <c r="C91" s="144"/>
      <c r="D91" s="144"/>
      <c r="E91" s="144"/>
      <c r="F91" s="144"/>
      <c r="G91" s="144"/>
      <c r="H91" s="144"/>
    </row>
    <row r="92" spans="1:26" x14ac:dyDescent="0.3">
      <c r="C92" s="144"/>
      <c r="D92" s="144"/>
      <c r="E92" s="144"/>
      <c r="F92" s="144"/>
      <c r="G92" s="144"/>
      <c r="H92" s="144"/>
    </row>
    <row r="93" spans="1:26" x14ac:dyDescent="0.3">
      <c r="C93" s="144"/>
      <c r="D93" s="144"/>
      <c r="E93" s="144"/>
      <c r="F93" s="144"/>
      <c r="G93" s="144"/>
      <c r="H93" s="144"/>
    </row>
    <row r="94" spans="1:26" x14ac:dyDescent="0.3">
      <c r="C94" s="144"/>
      <c r="D94" s="144"/>
      <c r="E94" s="144"/>
      <c r="F94" s="144"/>
      <c r="G94" s="144"/>
      <c r="H94" s="144"/>
    </row>
    <row r="95" spans="1:26" x14ac:dyDescent="0.3">
      <c r="C95" s="144"/>
      <c r="D95" s="144"/>
      <c r="E95" s="144"/>
      <c r="F95" s="144"/>
      <c r="G95" s="144"/>
      <c r="H95" s="144"/>
    </row>
    <row r="96" spans="1:26" x14ac:dyDescent="0.3">
      <c r="C96" s="144"/>
      <c r="D96" s="144"/>
      <c r="E96" s="144"/>
      <c r="F96" s="144"/>
      <c r="G96" s="144"/>
      <c r="H96" s="144"/>
    </row>
    <row r="97" spans="3:8" x14ac:dyDescent="0.3">
      <c r="C97" s="144"/>
      <c r="D97" s="144"/>
      <c r="E97" s="144"/>
      <c r="F97" s="144"/>
      <c r="G97" s="144"/>
      <c r="H97" s="144"/>
    </row>
    <row r="98" spans="3:8" x14ac:dyDescent="0.3">
      <c r="C98" s="144"/>
      <c r="D98" s="144"/>
      <c r="E98" s="144"/>
      <c r="F98" s="144"/>
      <c r="G98" s="144"/>
      <c r="H98" s="144"/>
    </row>
  </sheetData>
  <phoneticPr fontId="34" type="noConversion"/>
  <pageMargins left="0.7" right="0.7" top="0.75" bottom="0.75" header="0.3" footer="0.3"/>
  <pageSetup scale="2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77643-04A4-4F4C-A522-FD7CA40089C9}">
  <sheetPr codeName="Ark3"/>
  <dimension ref="A1:O61"/>
  <sheetViews>
    <sheetView workbookViewId="0">
      <selection activeCell="Q43" sqref="Q43"/>
    </sheetView>
  </sheetViews>
  <sheetFormatPr baseColWidth="10" defaultColWidth="10.58203125" defaultRowHeight="14" outlineLevelRow="1" x14ac:dyDescent="0.3"/>
  <cols>
    <col min="1" max="1" width="22.58203125" customWidth="1"/>
  </cols>
  <sheetData>
    <row r="1" spans="1:15" x14ac:dyDescent="0.3">
      <c r="D1" s="42">
        <v>2012</v>
      </c>
      <c r="E1" s="42">
        <v>2008</v>
      </c>
      <c r="F1" s="40">
        <v>2006</v>
      </c>
      <c r="G1" s="41">
        <v>2003</v>
      </c>
      <c r="H1" s="40">
        <v>1912</v>
      </c>
      <c r="I1" s="40">
        <v>1909</v>
      </c>
      <c r="J1" s="40">
        <v>1906</v>
      </c>
      <c r="K1" s="41">
        <v>1903</v>
      </c>
      <c r="L1" s="40">
        <v>1812</v>
      </c>
      <c r="M1" s="40">
        <v>1809</v>
      </c>
      <c r="N1" s="40">
        <v>1806</v>
      </c>
      <c r="O1" s="41">
        <v>1803</v>
      </c>
    </row>
    <row r="2" spans="1:15" ht="18.5" x14ac:dyDescent="0.3">
      <c r="D2" s="168">
        <v>2020</v>
      </c>
      <c r="E2" s="168"/>
      <c r="F2" s="168"/>
      <c r="G2" s="168"/>
      <c r="H2" s="168">
        <v>2019</v>
      </c>
      <c r="I2" s="168"/>
      <c r="J2" s="168"/>
      <c r="K2" s="169"/>
      <c r="L2" s="170">
        <v>2018</v>
      </c>
      <c r="M2" s="171"/>
      <c r="N2" s="171"/>
      <c r="O2" s="172"/>
    </row>
    <row r="3" spans="1:15" ht="14.5" x14ac:dyDescent="0.35">
      <c r="D3" s="43" t="s">
        <v>151</v>
      </c>
      <c r="E3" s="43" t="s">
        <v>152</v>
      </c>
      <c r="F3" s="3" t="s">
        <v>153</v>
      </c>
      <c r="G3" s="4" t="s">
        <v>154</v>
      </c>
      <c r="H3" s="3" t="s">
        <v>151</v>
      </c>
      <c r="I3" s="3" t="s">
        <v>152</v>
      </c>
      <c r="J3" s="3" t="s">
        <v>153</v>
      </c>
      <c r="K3" s="4" t="s">
        <v>154</v>
      </c>
      <c r="L3" s="5" t="s">
        <v>151</v>
      </c>
      <c r="M3" s="5" t="s">
        <v>152</v>
      </c>
      <c r="N3" s="5" t="s">
        <v>153</v>
      </c>
      <c r="O3" s="6" t="s">
        <v>154</v>
      </c>
    </row>
    <row r="4" spans="1:15" x14ac:dyDescent="0.3">
      <c r="A4" s="73" t="s">
        <v>155</v>
      </c>
    </row>
    <row r="5" spans="1:15" x14ac:dyDescent="0.3">
      <c r="A5" s="61" t="s">
        <v>156</v>
      </c>
      <c r="B5" s="62" t="s">
        <v>157</v>
      </c>
      <c r="C5" s="62"/>
      <c r="D5" s="69"/>
      <c r="E5" s="70"/>
      <c r="F5" s="70">
        <v>18332.084999999999</v>
      </c>
      <c r="G5" s="71">
        <v>8442.5329999999976</v>
      </c>
      <c r="H5" s="69">
        <v>36569.087</v>
      </c>
      <c r="I5" s="70">
        <v>26530.421999999999</v>
      </c>
      <c r="J5" s="70">
        <v>17578.055999999997</v>
      </c>
      <c r="K5" s="71">
        <v>8075.8090000000002</v>
      </c>
      <c r="L5" s="69">
        <v>33973.686999999991</v>
      </c>
      <c r="M5" s="70">
        <v>24210.122000000003</v>
      </c>
      <c r="N5" s="70">
        <v>15666.149999999998</v>
      </c>
      <c r="O5" s="71">
        <v>6956.7209999999995</v>
      </c>
    </row>
    <row r="6" spans="1:15" x14ac:dyDescent="0.3">
      <c r="A6" s="63" t="s">
        <v>158</v>
      </c>
      <c r="B6" s="38"/>
      <c r="C6" s="38"/>
      <c r="D6" s="15"/>
      <c r="E6" s="72"/>
      <c r="F6" s="72">
        <v>-17671.833333333328</v>
      </c>
      <c r="G6" s="17">
        <v>-8330.8859999999986</v>
      </c>
      <c r="H6" s="15">
        <v>-35034.398666666668</v>
      </c>
      <c r="I6" s="72">
        <v>-25233.714833333332</v>
      </c>
      <c r="J6" s="72">
        <v>-16960.242999999999</v>
      </c>
      <c r="K6" s="17">
        <v>-7989.6843333333309</v>
      </c>
      <c r="L6" s="15">
        <v>-33271.904666666655</v>
      </c>
      <c r="M6" s="72">
        <v>-23815.174333333336</v>
      </c>
      <c r="N6" s="72">
        <v>-15809.595666666664</v>
      </c>
      <c r="O6" s="17">
        <v>-6926.6566666666677</v>
      </c>
    </row>
    <row r="7" spans="1:15" x14ac:dyDescent="0.3">
      <c r="A7" s="63" t="s">
        <v>159</v>
      </c>
      <c r="B7" s="38" t="s">
        <v>160</v>
      </c>
      <c r="C7" s="38"/>
      <c r="D7" s="15"/>
      <c r="E7" s="72"/>
      <c r="F7" s="72">
        <v>11.670000000000016</v>
      </c>
      <c r="G7" s="17">
        <v>5.362000000000009</v>
      </c>
      <c r="H7" s="15">
        <v>-66.75200000000001</v>
      </c>
      <c r="I7" s="72">
        <v>30.053000000000011</v>
      </c>
      <c r="J7" s="72">
        <v>20.353999999999999</v>
      </c>
      <c r="K7" s="17">
        <v>7.845000000000006</v>
      </c>
      <c r="L7" s="15">
        <v>39.409999999999982</v>
      </c>
      <c r="M7" s="72">
        <v>24.858000000000018</v>
      </c>
      <c r="N7" s="72">
        <v>19.076999999999998</v>
      </c>
      <c r="O7" s="17">
        <v>5.6120000000000019</v>
      </c>
    </row>
    <row r="8" spans="1:15" x14ac:dyDescent="0.3">
      <c r="A8" s="63" t="s">
        <v>161</v>
      </c>
      <c r="B8" s="38" t="s">
        <v>162</v>
      </c>
      <c r="C8" s="38"/>
      <c r="D8" s="15"/>
      <c r="E8" s="72"/>
      <c r="F8" s="72">
        <v>-1.3919999999999999</v>
      </c>
      <c r="G8" s="17">
        <v>0</v>
      </c>
      <c r="H8" s="15">
        <v>-0.73799999999999999</v>
      </c>
      <c r="I8" s="72">
        <v>0</v>
      </c>
      <c r="J8" s="72">
        <v>0</v>
      </c>
      <c r="K8" s="17">
        <v>0</v>
      </c>
      <c r="L8" s="15">
        <v>0</v>
      </c>
      <c r="M8" s="72">
        <v>-0.80500000000000005</v>
      </c>
      <c r="N8" s="72">
        <v>-0.81200000000000006</v>
      </c>
      <c r="O8" s="17">
        <v>0</v>
      </c>
    </row>
    <row r="9" spans="1:15" x14ac:dyDescent="0.3">
      <c r="A9" s="63" t="s">
        <v>163</v>
      </c>
      <c r="B9" s="64" t="s">
        <v>164</v>
      </c>
      <c r="C9" s="65"/>
      <c r="D9" s="15"/>
      <c r="E9" s="72"/>
      <c r="F9" s="72">
        <v>-454.488</v>
      </c>
      <c r="G9" s="17">
        <v>-226.172</v>
      </c>
      <c r="H9" s="15">
        <v>-886.38300000000004</v>
      </c>
      <c r="I9" s="72">
        <v>-656.05</v>
      </c>
      <c r="J9" s="72">
        <v>-427.19900000000001</v>
      </c>
      <c r="K9" s="17">
        <v>-213.50300000000001</v>
      </c>
      <c r="L9" s="15">
        <v>-587.10699999999997</v>
      </c>
      <c r="M9" s="72">
        <v>-426.024</v>
      </c>
      <c r="N9" s="72">
        <v>-279.29500000000002</v>
      </c>
      <c r="O9" s="17">
        <v>-137.21799999999999</v>
      </c>
    </row>
    <row r="10" spans="1:15" x14ac:dyDescent="0.3">
      <c r="A10" s="66" t="s">
        <v>165</v>
      </c>
      <c r="B10" s="39" t="s">
        <v>166</v>
      </c>
      <c r="C10" s="38"/>
      <c r="D10" s="19"/>
      <c r="E10" s="20"/>
      <c r="F10" s="20">
        <v>216.04166666666663</v>
      </c>
      <c r="G10" s="21">
        <v>-109.16300000000001</v>
      </c>
      <c r="H10" s="19">
        <v>580.81533333333323</v>
      </c>
      <c r="I10" s="20">
        <v>670.71016666666674</v>
      </c>
      <c r="J10" s="20">
        <v>210.96799999999996</v>
      </c>
      <c r="K10" s="21">
        <v>-119.53333333333339</v>
      </c>
      <c r="L10" s="19">
        <v>154.08533333333321</v>
      </c>
      <c r="M10" s="20">
        <v>-7.023333333333369</v>
      </c>
      <c r="N10" s="20">
        <v>-404.47566666666665</v>
      </c>
      <c r="O10" s="21">
        <v>-101.54166666666669</v>
      </c>
    </row>
    <row r="11" spans="1:15" x14ac:dyDescent="0.3">
      <c r="A11" s="63" t="s">
        <v>167</v>
      </c>
      <c r="B11" s="38" t="s">
        <v>168</v>
      </c>
      <c r="C11" s="38"/>
      <c r="D11" s="15"/>
      <c r="E11" s="72"/>
      <c r="F11" s="72">
        <v>35.832000000000001</v>
      </c>
      <c r="G11" s="17">
        <v>16.406000000000002</v>
      </c>
      <c r="H11" s="15">
        <v>55.893000000000001</v>
      </c>
      <c r="I11" s="72">
        <v>46.439</v>
      </c>
      <c r="J11" s="72">
        <v>45.265000000000001</v>
      </c>
      <c r="K11" s="17">
        <v>20.274000000000001</v>
      </c>
      <c r="L11" s="15">
        <v>71.693999999999988</v>
      </c>
      <c r="M11" s="72">
        <v>46.382999999999996</v>
      </c>
      <c r="N11" s="72">
        <v>28.715</v>
      </c>
      <c r="O11" s="17">
        <v>6.4459999999999997</v>
      </c>
    </row>
    <row r="12" spans="1:15" x14ac:dyDescent="0.3">
      <c r="A12" s="67" t="s">
        <v>169</v>
      </c>
      <c r="B12" s="64" t="s">
        <v>170</v>
      </c>
      <c r="C12" s="65"/>
      <c r="D12" s="15"/>
      <c r="E12" s="72"/>
      <c r="F12" s="72">
        <v>-57.616</v>
      </c>
      <c r="G12" s="17">
        <v>-71.94</v>
      </c>
      <c r="H12" s="15">
        <v>-54.344000000000008</v>
      </c>
      <c r="I12" s="72">
        <v>-38.982912000000006</v>
      </c>
      <c r="J12" s="72">
        <v>-30.894000000000002</v>
      </c>
      <c r="K12" s="17">
        <v>-15.293000000000001</v>
      </c>
      <c r="L12" s="15">
        <v>-29.802000000000007</v>
      </c>
      <c r="M12" s="72">
        <v>-16.406000000000002</v>
      </c>
      <c r="N12" s="72">
        <v>-12.116999999999997</v>
      </c>
      <c r="O12" s="17">
        <v>-5.495000000000001</v>
      </c>
    </row>
    <row r="13" spans="1:15" x14ac:dyDescent="0.3">
      <c r="A13" s="68" t="s">
        <v>171</v>
      </c>
      <c r="B13" s="39" t="s">
        <v>172</v>
      </c>
      <c r="C13" s="38"/>
      <c r="D13" s="19"/>
      <c r="E13" s="20"/>
      <c r="F13" s="20">
        <v>194.25766666666664</v>
      </c>
      <c r="G13" s="21">
        <v>-164.69699999999997</v>
      </c>
      <c r="H13" s="19">
        <v>582.36433333333343</v>
      </c>
      <c r="I13" s="20">
        <v>678.16625466666665</v>
      </c>
      <c r="J13" s="20">
        <v>225.33900000000006</v>
      </c>
      <c r="K13" s="21">
        <v>-114.55233333333342</v>
      </c>
      <c r="L13" s="19">
        <v>195.97733333333326</v>
      </c>
      <c r="M13" s="20">
        <v>22.953666666666635</v>
      </c>
      <c r="N13" s="20">
        <v>-387.8776666666667</v>
      </c>
      <c r="O13" s="21">
        <v>-100.59066666666669</v>
      </c>
    </row>
    <row r="15" spans="1:15" x14ac:dyDescent="0.3">
      <c r="A15" t="s">
        <v>173</v>
      </c>
    </row>
    <row r="16" spans="1:15" hidden="1" outlineLevel="1" x14ac:dyDescent="0.3">
      <c r="A16" t="s">
        <v>174</v>
      </c>
    </row>
    <row r="17" spans="1:15" hidden="1" outlineLevel="1" x14ac:dyDescent="0.3">
      <c r="A17" s="61" t="s">
        <v>156</v>
      </c>
      <c r="B17" s="62" t="s">
        <v>157</v>
      </c>
      <c r="C17" s="62">
        <v>2000</v>
      </c>
      <c r="D17" s="69"/>
      <c r="E17" s="70"/>
      <c r="F17" s="70">
        <v>4.2679999999999998</v>
      </c>
      <c r="G17" s="71">
        <v>-315.84300000000002</v>
      </c>
      <c r="H17" s="69">
        <v>652.79200000000003</v>
      </c>
      <c r="I17" s="70">
        <v>-495.41399999999999</v>
      </c>
      <c r="J17" s="70">
        <v>790.923</v>
      </c>
      <c r="K17" s="71">
        <v>489.91400000000004</v>
      </c>
      <c r="L17" s="69">
        <v>83.376000000000005</v>
      </c>
      <c r="M17" s="70">
        <v>134.381</v>
      </c>
      <c r="N17" s="70">
        <v>232.29599999999999</v>
      </c>
      <c r="O17" s="71">
        <v>-84.576999999999998</v>
      </c>
    </row>
    <row r="18" spans="1:15" hidden="1" outlineLevel="1" x14ac:dyDescent="0.3">
      <c r="A18" s="63" t="s">
        <v>158</v>
      </c>
      <c r="B18" s="38"/>
      <c r="C18" s="38">
        <v>2000</v>
      </c>
      <c r="D18" s="15"/>
      <c r="E18" s="72"/>
      <c r="F18" s="72">
        <v>-110.79600000000001</v>
      </c>
      <c r="G18" s="17">
        <v>220.40000000000003</v>
      </c>
      <c r="H18" s="15">
        <v>-524.22199999999998</v>
      </c>
      <c r="I18" s="72">
        <v>415.91899999999993</v>
      </c>
      <c r="J18" s="72">
        <v>-667.38900000000001</v>
      </c>
      <c r="K18" s="17">
        <v>-415.39800000000002</v>
      </c>
      <c r="L18" s="15">
        <v>-70.628</v>
      </c>
      <c r="M18" s="72">
        <v>-106.89999999999999</v>
      </c>
      <c r="N18" s="72">
        <v>-199.84399999999999</v>
      </c>
      <c r="O18" s="17">
        <v>52.172000000000004</v>
      </c>
    </row>
    <row r="19" spans="1:15" hidden="1" outlineLevel="1" x14ac:dyDescent="0.3">
      <c r="A19" s="63" t="s">
        <v>159</v>
      </c>
      <c r="B19" s="38" t="s">
        <v>160</v>
      </c>
      <c r="C19" s="38">
        <v>2000</v>
      </c>
      <c r="D19" s="15"/>
      <c r="E19" s="72"/>
      <c r="F19" s="72">
        <v>28.512</v>
      </c>
      <c r="G19" s="17">
        <v>-1.7090000000000001</v>
      </c>
      <c r="H19" s="15">
        <v>26.399000000000001</v>
      </c>
      <c r="I19" s="72">
        <v>-35.174999999999997</v>
      </c>
      <c r="J19" s="72">
        <v>-31.573</v>
      </c>
      <c r="K19" s="17">
        <v>-40.491000000000007</v>
      </c>
      <c r="L19" s="15">
        <v>-2.3359999999999999</v>
      </c>
      <c r="M19" s="72">
        <v>-7.6619999999999999</v>
      </c>
      <c r="N19" s="72">
        <v>-35.143000000000001</v>
      </c>
      <c r="O19" s="17">
        <v>-23.081</v>
      </c>
    </row>
    <row r="20" spans="1:15" hidden="1" outlineLevel="1" x14ac:dyDescent="0.3">
      <c r="A20" s="63" t="s">
        <v>161</v>
      </c>
      <c r="B20" s="38" t="s">
        <v>162</v>
      </c>
      <c r="C20" s="38">
        <v>2000</v>
      </c>
      <c r="D20" s="15"/>
      <c r="E20" s="72"/>
      <c r="F20" s="72">
        <v>0</v>
      </c>
      <c r="G20" s="17">
        <v>0</v>
      </c>
      <c r="H20" s="15">
        <v>0</v>
      </c>
      <c r="I20" s="72">
        <v>0</v>
      </c>
      <c r="J20" s="72">
        <v>0</v>
      </c>
      <c r="K20" s="17">
        <v>0</v>
      </c>
      <c r="L20" s="15">
        <v>0</v>
      </c>
      <c r="M20" s="72">
        <v>0</v>
      </c>
      <c r="N20" s="72">
        <v>0</v>
      </c>
      <c r="O20" s="17">
        <v>0</v>
      </c>
    </row>
    <row r="21" spans="1:15" hidden="1" outlineLevel="1" x14ac:dyDescent="0.3">
      <c r="A21" s="63" t="s">
        <v>163</v>
      </c>
      <c r="B21" s="64" t="s">
        <v>164</v>
      </c>
      <c r="C21" s="65">
        <v>2000</v>
      </c>
      <c r="D21" s="15"/>
      <c r="E21" s="72"/>
      <c r="F21" s="72">
        <v>0</v>
      </c>
      <c r="G21" s="17">
        <v>0</v>
      </c>
      <c r="H21" s="15">
        <v>0</v>
      </c>
      <c r="I21" s="72">
        <v>0</v>
      </c>
      <c r="J21" s="72">
        <v>0</v>
      </c>
      <c r="K21" s="17">
        <v>0</v>
      </c>
      <c r="L21" s="15">
        <v>0</v>
      </c>
      <c r="M21" s="72">
        <v>0</v>
      </c>
      <c r="N21" s="72">
        <v>0</v>
      </c>
      <c r="O21" s="17">
        <v>0</v>
      </c>
    </row>
    <row r="22" spans="1:15" hidden="1" outlineLevel="1" x14ac:dyDescent="0.3">
      <c r="A22" s="66" t="s">
        <v>165</v>
      </c>
      <c r="B22" s="39" t="s">
        <v>166</v>
      </c>
      <c r="C22" s="38">
        <v>2000</v>
      </c>
      <c r="D22" s="19"/>
      <c r="E22" s="20"/>
      <c r="F22" s="20">
        <v>-78.016000000000005</v>
      </c>
      <c r="G22" s="21">
        <v>-97.152000000000001</v>
      </c>
      <c r="H22" s="19">
        <v>154.96900000000005</v>
      </c>
      <c r="I22" s="20">
        <v>-114.67</v>
      </c>
      <c r="J22" s="20">
        <v>91.961000000000027</v>
      </c>
      <c r="K22" s="21">
        <v>34.02500000000002</v>
      </c>
      <c r="L22" s="19">
        <v>10.412000000000001</v>
      </c>
      <c r="M22" s="20">
        <v>19.818999999999999</v>
      </c>
      <c r="N22" s="20">
        <v>-2.6909999999999998</v>
      </c>
      <c r="O22" s="21">
        <v>-55.485999999999997</v>
      </c>
    </row>
    <row r="23" spans="1:15" hidden="1" outlineLevel="1" x14ac:dyDescent="0.3">
      <c r="A23" s="63" t="s">
        <v>167</v>
      </c>
      <c r="B23" s="38" t="s">
        <v>168</v>
      </c>
      <c r="C23" s="38">
        <v>2000</v>
      </c>
      <c r="D23" s="15"/>
      <c r="E23" s="72"/>
      <c r="F23" s="72">
        <v>0</v>
      </c>
      <c r="G23" s="17">
        <v>0</v>
      </c>
      <c r="H23" s="15">
        <v>0</v>
      </c>
      <c r="I23" s="72">
        <v>0</v>
      </c>
      <c r="J23" s="72">
        <v>0</v>
      </c>
      <c r="K23" s="17">
        <v>0</v>
      </c>
      <c r="L23" s="15">
        <v>0</v>
      </c>
      <c r="M23" s="72">
        <v>0</v>
      </c>
      <c r="N23" s="72">
        <v>0</v>
      </c>
      <c r="O23" s="17">
        <v>0</v>
      </c>
    </row>
    <row r="24" spans="1:15" hidden="1" outlineLevel="1" x14ac:dyDescent="0.3">
      <c r="A24" s="67" t="s">
        <v>169</v>
      </c>
      <c r="B24" s="64" t="s">
        <v>170</v>
      </c>
      <c r="C24" s="65">
        <v>2000</v>
      </c>
      <c r="D24" s="15"/>
      <c r="E24" s="72"/>
      <c r="F24" s="72">
        <v>0</v>
      </c>
      <c r="G24" s="17">
        <v>0</v>
      </c>
      <c r="H24" s="15">
        <v>0</v>
      </c>
      <c r="I24" s="72">
        <v>0</v>
      </c>
      <c r="J24" s="72">
        <v>0</v>
      </c>
      <c r="K24" s="17">
        <v>0</v>
      </c>
      <c r="L24" s="15">
        <v>0</v>
      </c>
      <c r="M24" s="72">
        <v>0</v>
      </c>
      <c r="N24" s="72">
        <v>0</v>
      </c>
      <c r="O24" s="17">
        <v>0</v>
      </c>
    </row>
    <row r="25" spans="1:15" hidden="1" outlineLevel="1" x14ac:dyDescent="0.3">
      <c r="A25" s="68" t="s">
        <v>171</v>
      </c>
      <c r="B25" s="39" t="s">
        <v>172</v>
      </c>
      <c r="C25" s="38">
        <v>2000</v>
      </c>
      <c r="D25" s="19"/>
      <c r="E25" s="20"/>
      <c r="F25" s="20">
        <v>-78.016000000000005</v>
      </c>
      <c r="G25" s="21">
        <v>-97.152000000000001</v>
      </c>
      <c r="H25" s="19">
        <v>154.96900000000005</v>
      </c>
      <c r="I25" s="20">
        <v>-114.67</v>
      </c>
      <c r="J25" s="20">
        <v>91.961000000000027</v>
      </c>
      <c r="K25" s="21">
        <v>34.02500000000002</v>
      </c>
      <c r="L25" s="19">
        <v>10.412000000000001</v>
      </c>
      <c r="M25" s="20">
        <v>19.818999999999999</v>
      </c>
      <c r="N25" s="20">
        <v>-2.6909999999999998</v>
      </c>
      <c r="O25" s="21">
        <v>-55.485999999999997</v>
      </c>
    </row>
    <row r="26" spans="1:15" hidden="1" outlineLevel="1" x14ac:dyDescent="0.3"/>
    <row r="27" spans="1:15" hidden="1" outlineLevel="1" x14ac:dyDescent="0.3">
      <c r="A27" t="s">
        <v>175</v>
      </c>
    </row>
    <row r="28" spans="1:15" hidden="1" outlineLevel="1" x14ac:dyDescent="0.3">
      <c r="A28" s="61" t="s">
        <v>156</v>
      </c>
      <c r="B28" s="62" t="s">
        <v>157</v>
      </c>
      <c r="C28" s="62"/>
      <c r="D28" s="69"/>
      <c r="E28" s="70"/>
      <c r="F28" s="70">
        <v>4.2680000000000007</v>
      </c>
      <c r="G28" s="71">
        <v>-315.84300000000002</v>
      </c>
      <c r="H28" s="69">
        <v>652.79200000000003</v>
      </c>
      <c r="I28" s="70">
        <v>-495.41399999999999</v>
      </c>
      <c r="J28" s="70">
        <v>790.923</v>
      </c>
      <c r="K28" s="71">
        <v>489.91400000000004</v>
      </c>
      <c r="L28" s="69">
        <v>83.376000000000005</v>
      </c>
      <c r="M28" s="70">
        <v>134.381</v>
      </c>
      <c r="N28" s="70">
        <v>232.29599999999999</v>
      </c>
      <c r="O28" s="71">
        <v>-84.576999999999998</v>
      </c>
    </row>
    <row r="29" spans="1:15" hidden="1" outlineLevel="1" x14ac:dyDescent="0.3">
      <c r="A29" s="63" t="s">
        <v>158</v>
      </c>
      <c r="B29" s="38"/>
      <c r="C29" s="38"/>
      <c r="D29" s="15"/>
      <c r="E29" s="72"/>
      <c r="F29" s="72">
        <v>-66.94199999999995</v>
      </c>
      <c r="G29" s="17">
        <v>264.43400000000003</v>
      </c>
      <c r="H29" s="15">
        <v>-510.41900000000004</v>
      </c>
      <c r="I29" s="72">
        <v>419.28899999999993</v>
      </c>
      <c r="J29" s="72">
        <v>-631.03499999999997</v>
      </c>
      <c r="K29" s="17">
        <v>-381.17999999999995</v>
      </c>
      <c r="L29" s="15">
        <v>-74.096000000000004</v>
      </c>
      <c r="M29" s="72">
        <v>-114.261</v>
      </c>
      <c r="N29" s="72">
        <v>-189.95699999999999</v>
      </c>
      <c r="O29" s="17">
        <v>64.432000000000002</v>
      </c>
    </row>
    <row r="30" spans="1:15" hidden="1" outlineLevel="1" x14ac:dyDescent="0.3">
      <c r="A30" s="63" t="s">
        <v>159</v>
      </c>
      <c r="B30" s="38" t="s">
        <v>160</v>
      </c>
      <c r="C30" s="38"/>
      <c r="D30" s="15"/>
      <c r="E30" s="72"/>
      <c r="F30" s="72">
        <v>28.512</v>
      </c>
      <c r="G30" s="17">
        <v>-1.7090000000000014</v>
      </c>
      <c r="H30" s="15">
        <v>26.399000000000001</v>
      </c>
      <c r="I30" s="72">
        <v>-35.174999999999997</v>
      </c>
      <c r="J30" s="72">
        <v>-31.573</v>
      </c>
      <c r="K30" s="17">
        <v>-40.491000000000007</v>
      </c>
      <c r="L30" s="15">
        <v>-2.3359999999999999</v>
      </c>
      <c r="M30" s="72">
        <v>-7.6619999999999999</v>
      </c>
      <c r="N30" s="72">
        <v>-35.143000000000001</v>
      </c>
      <c r="O30" s="17">
        <v>-23.081</v>
      </c>
    </row>
    <row r="31" spans="1:15" hidden="1" outlineLevel="1" x14ac:dyDescent="0.3">
      <c r="A31" s="63" t="s">
        <v>161</v>
      </c>
      <c r="B31" s="38" t="s">
        <v>162</v>
      </c>
      <c r="C31" s="38"/>
      <c r="D31" s="15"/>
      <c r="E31" s="72"/>
      <c r="F31" s="72">
        <v>0</v>
      </c>
      <c r="G31" s="17">
        <v>0</v>
      </c>
      <c r="H31" s="15">
        <v>0</v>
      </c>
      <c r="I31" s="72">
        <v>0</v>
      </c>
      <c r="J31" s="72">
        <v>0</v>
      </c>
      <c r="K31" s="17">
        <v>0</v>
      </c>
      <c r="L31" s="15">
        <v>0</v>
      </c>
      <c r="M31" s="72">
        <v>0</v>
      </c>
      <c r="N31" s="72">
        <v>0</v>
      </c>
      <c r="O31" s="17">
        <v>0</v>
      </c>
    </row>
    <row r="32" spans="1:15" hidden="1" outlineLevel="1" x14ac:dyDescent="0.3">
      <c r="A32" s="63" t="s">
        <v>163</v>
      </c>
      <c r="B32" s="64" t="s">
        <v>164</v>
      </c>
      <c r="C32" s="65"/>
      <c r="D32" s="15"/>
      <c r="E32" s="72"/>
      <c r="F32" s="72">
        <v>0</v>
      </c>
      <c r="G32" s="17">
        <v>0</v>
      </c>
      <c r="H32" s="15">
        <v>0</v>
      </c>
      <c r="I32" s="72">
        <v>0</v>
      </c>
      <c r="J32" s="72">
        <v>0</v>
      </c>
      <c r="K32" s="17">
        <v>0</v>
      </c>
      <c r="L32" s="15">
        <v>0</v>
      </c>
      <c r="M32" s="72">
        <v>0</v>
      </c>
      <c r="N32" s="72">
        <v>0</v>
      </c>
      <c r="O32" s="17">
        <v>0</v>
      </c>
    </row>
    <row r="33" spans="1:15" hidden="1" outlineLevel="1" x14ac:dyDescent="0.3">
      <c r="A33" s="66" t="s">
        <v>165</v>
      </c>
      <c r="B33" s="39" t="s">
        <v>166</v>
      </c>
      <c r="C33" s="38"/>
      <c r="D33" s="19"/>
      <c r="E33" s="20"/>
      <c r="F33" s="20">
        <v>-34.161999999999992</v>
      </c>
      <c r="G33" s="21">
        <v>-53.118000000000002</v>
      </c>
      <c r="H33" s="19">
        <v>168.77199999999999</v>
      </c>
      <c r="I33" s="20">
        <v>-111.3</v>
      </c>
      <c r="J33" s="20">
        <v>128.31500000000005</v>
      </c>
      <c r="K33" s="21">
        <v>68.243000000000094</v>
      </c>
      <c r="L33" s="19">
        <v>6.944</v>
      </c>
      <c r="M33" s="20">
        <v>12.458</v>
      </c>
      <c r="N33" s="20">
        <v>7.1959999999999997</v>
      </c>
      <c r="O33" s="21">
        <v>-43.225999999999999</v>
      </c>
    </row>
    <row r="34" spans="1:15" hidden="1" outlineLevel="1" x14ac:dyDescent="0.3">
      <c r="A34" s="63" t="s">
        <v>167</v>
      </c>
      <c r="B34" s="38" t="s">
        <v>168</v>
      </c>
      <c r="C34" s="38"/>
      <c r="D34" s="15"/>
      <c r="E34" s="72"/>
      <c r="F34" s="72">
        <v>0</v>
      </c>
      <c r="G34" s="17">
        <v>0</v>
      </c>
      <c r="H34" s="15">
        <v>0</v>
      </c>
      <c r="I34" s="72">
        <v>0</v>
      </c>
      <c r="J34" s="72">
        <v>0</v>
      </c>
      <c r="K34" s="17">
        <v>0</v>
      </c>
      <c r="L34" s="15">
        <v>0</v>
      </c>
      <c r="M34" s="72">
        <v>0</v>
      </c>
      <c r="N34" s="72">
        <v>0</v>
      </c>
      <c r="O34" s="17">
        <v>0</v>
      </c>
    </row>
    <row r="35" spans="1:15" hidden="1" outlineLevel="1" x14ac:dyDescent="0.3">
      <c r="A35" s="67" t="s">
        <v>169</v>
      </c>
      <c r="B35" s="64" t="s">
        <v>170</v>
      </c>
      <c r="C35" s="65"/>
      <c r="D35" s="15"/>
      <c r="E35" s="72"/>
      <c r="F35" s="72">
        <v>0</v>
      </c>
      <c r="G35" s="17">
        <v>0</v>
      </c>
      <c r="H35" s="15">
        <v>0</v>
      </c>
      <c r="I35" s="72">
        <v>0</v>
      </c>
      <c r="J35" s="72">
        <v>0</v>
      </c>
      <c r="K35" s="17">
        <v>0</v>
      </c>
      <c r="L35" s="15">
        <v>0</v>
      </c>
      <c r="M35" s="72">
        <v>0</v>
      </c>
      <c r="N35" s="72">
        <v>0</v>
      </c>
      <c r="O35" s="17">
        <v>0</v>
      </c>
    </row>
    <row r="36" spans="1:15" hidden="1" outlineLevel="1" x14ac:dyDescent="0.3">
      <c r="A36" s="68" t="s">
        <v>171</v>
      </c>
      <c r="B36" s="39" t="s">
        <v>172</v>
      </c>
      <c r="C36" s="38"/>
      <c r="D36" s="19"/>
      <c r="E36" s="20"/>
      <c r="F36" s="20">
        <v>-34.161999999999992</v>
      </c>
      <c r="G36" s="21">
        <v>-53.118000000000002</v>
      </c>
      <c r="H36" s="19">
        <v>168.77199999999999</v>
      </c>
      <c r="I36" s="20">
        <v>-111.3</v>
      </c>
      <c r="J36" s="20">
        <v>128.31500000000005</v>
      </c>
      <c r="K36" s="21">
        <v>68.243000000000094</v>
      </c>
      <c r="L36" s="19">
        <v>6.944</v>
      </c>
      <c r="M36" s="20">
        <v>12.458</v>
      </c>
      <c r="N36" s="20">
        <v>7.1959999999999997</v>
      </c>
      <c r="O36" s="21">
        <v>-43.225999999999999</v>
      </c>
    </row>
    <row r="37" spans="1:15" collapsed="1" x14ac:dyDescent="0.3"/>
    <row r="38" spans="1:15" x14ac:dyDescent="0.3">
      <c r="A38" s="73" t="s">
        <v>176</v>
      </c>
    </row>
    <row r="39" spans="1:15" x14ac:dyDescent="0.3">
      <c r="A39" s="61" t="s">
        <v>156</v>
      </c>
      <c r="B39" s="62" t="s">
        <v>157</v>
      </c>
      <c r="C39" s="62"/>
      <c r="D39" s="69"/>
      <c r="E39" s="70"/>
      <c r="F39" s="70">
        <f>F17-F28</f>
        <v>0</v>
      </c>
      <c r="G39" s="71">
        <f t="shared" ref="G39:O39" si="0">G17-G28</f>
        <v>0</v>
      </c>
      <c r="H39" s="69">
        <f t="shared" si="0"/>
        <v>0</v>
      </c>
      <c r="I39" s="70">
        <f t="shared" si="0"/>
        <v>0</v>
      </c>
      <c r="J39" s="70">
        <f t="shared" si="0"/>
        <v>0</v>
      </c>
      <c r="K39" s="71">
        <f t="shared" si="0"/>
        <v>0</v>
      </c>
      <c r="L39" s="69">
        <f t="shared" si="0"/>
        <v>0</v>
      </c>
      <c r="M39" s="70">
        <f t="shared" si="0"/>
        <v>0</v>
      </c>
      <c r="N39" s="70">
        <f t="shared" si="0"/>
        <v>0</v>
      </c>
      <c r="O39" s="71">
        <f t="shared" si="0"/>
        <v>0</v>
      </c>
    </row>
    <row r="40" spans="1:15" x14ac:dyDescent="0.3">
      <c r="A40" s="63" t="s">
        <v>158</v>
      </c>
      <c r="B40" s="38"/>
      <c r="C40" s="38"/>
      <c r="D40" s="15"/>
      <c r="E40" s="72"/>
      <c r="F40" s="72">
        <f t="shared" ref="F40:O47" si="1">F18-F29</f>
        <v>-43.854000000000056</v>
      </c>
      <c r="G40" s="17">
        <f t="shared" si="1"/>
        <v>-44.033999999999992</v>
      </c>
      <c r="H40" s="15">
        <f t="shared" si="1"/>
        <v>-13.80299999999994</v>
      </c>
      <c r="I40" s="72">
        <f t="shared" si="1"/>
        <v>-3.3700000000000045</v>
      </c>
      <c r="J40" s="72">
        <f t="shared" si="1"/>
        <v>-36.354000000000042</v>
      </c>
      <c r="K40" s="17">
        <f t="shared" si="1"/>
        <v>-34.218000000000075</v>
      </c>
      <c r="L40" s="15">
        <f t="shared" si="1"/>
        <v>3.4680000000000035</v>
      </c>
      <c r="M40" s="72">
        <f t="shared" si="1"/>
        <v>7.3610000000000042</v>
      </c>
      <c r="N40" s="72">
        <f t="shared" si="1"/>
        <v>-9.8870000000000005</v>
      </c>
      <c r="O40" s="17">
        <f t="shared" si="1"/>
        <v>-12.259999999999998</v>
      </c>
    </row>
    <row r="41" spans="1:15" x14ac:dyDescent="0.3">
      <c r="A41" s="63" t="s">
        <v>159</v>
      </c>
      <c r="B41" s="38" t="s">
        <v>160</v>
      </c>
      <c r="C41" s="38"/>
      <c r="D41" s="15"/>
      <c r="E41" s="72"/>
      <c r="F41" s="72">
        <f t="shared" si="1"/>
        <v>0</v>
      </c>
      <c r="G41" s="17">
        <f t="shared" si="1"/>
        <v>0</v>
      </c>
      <c r="H41" s="15">
        <f t="shared" si="1"/>
        <v>0</v>
      </c>
      <c r="I41" s="72">
        <f t="shared" si="1"/>
        <v>0</v>
      </c>
      <c r="J41" s="72">
        <f t="shared" si="1"/>
        <v>0</v>
      </c>
      <c r="K41" s="17">
        <f t="shared" si="1"/>
        <v>0</v>
      </c>
      <c r="L41" s="15">
        <f t="shared" si="1"/>
        <v>0</v>
      </c>
      <c r="M41" s="72">
        <f t="shared" si="1"/>
        <v>0</v>
      </c>
      <c r="N41" s="72">
        <f t="shared" si="1"/>
        <v>0</v>
      </c>
      <c r="O41" s="17">
        <f t="shared" si="1"/>
        <v>0</v>
      </c>
    </row>
    <row r="42" spans="1:15" x14ac:dyDescent="0.3">
      <c r="A42" s="63" t="s">
        <v>161</v>
      </c>
      <c r="B42" s="38" t="s">
        <v>162</v>
      </c>
      <c r="C42" s="38"/>
      <c r="D42" s="15"/>
      <c r="E42" s="72"/>
      <c r="F42" s="72">
        <f t="shared" si="1"/>
        <v>0</v>
      </c>
      <c r="G42" s="17">
        <f t="shared" si="1"/>
        <v>0</v>
      </c>
      <c r="H42" s="15">
        <f t="shared" si="1"/>
        <v>0</v>
      </c>
      <c r="I42" s="72">
        <f t="shared" si="1"/>
        <v>0</v>
      </c>
      <c r="J42" s="72">
        <f t="shared" si="1"/>
        <v>0</v>
      </c>
      <c r="K42" s="17">
        <f t="shared" si="1"/>
        <v>0</v>
      </c>
      <c r="L42" s="15">
        <f t="shared" si="1"/>
        <v>0</v>
      </c>
      <c r="M42" s="72">
        <f t="shared" si="1"/>
        <v>0</v>
      </c>
      <c r="N42" s="72">
        <f t="shared" si="1"/>
        <v>0</v>
      </c>
      <c r="O42" s="17">
        <f t="shared" si="1"/>
        <v>0</v>
      </c>
    </row>
    <row r="43" spans="1:15" x14ac:dyDescent="0.3">
      <c r="A43" s="63" t="s">
        <v>163</v>
      </c>
      <c r="B43" s="64" t="s">
        <v>164</v>
      </c>
      <c r="C43" s="65"/>
      <c r="D43" s="15"/>
      <c r="E43" s="72"/>
      <c r="F43" s="72">
        <f t="shared" si="1"/>
        <v>0</v>
      </c>
      <c r="G43" s="17">
        <f t="shared" si="1"/>
        <v>0</v>
      </c>
      <c r="H43" s="15">
        <f t="shared" si="1"/>
        <v>0</v>
      </c>
      <c r="I43" s="72">
        <f t="shared" si="1"/>
        <v>0</v>
      </c>
      <c r="J43" s="72">
        <f t="shared" si="1"/>
        <v>0</v>
      </c>
      <c r="K43" s="17">
        <f t="shared" si="1"/>
        <v>0</v>
      </c>
      <c r="L43" s="15">
        <f t="shared" si="1"/>
        <v>0</v>
      </c>
      <c r="M43" s="72">
        <f t="shared" si="1"/>
        <v>0</v>
      </c>
      <c r="N43" s="72">
        <f t="shared" si="1"/>
        <v>0</v>
      </c>
      <c r="O43" s="17">
        <f t="shared" si="1"/>
        <v>0</v>
      </c>
    </row>
    <row r="44" spans="1:15" x14ac:dyDescent="0.3">
      <c r="A44" s="66" t="s">
        <v>165</v>
      </c>
      <c r="B44" s="39" t="s">
        <v>166</v>
      </c>
      <c r="C44" s="38"/>
      <c r="D44" s="19"/>
      <c r="E44" s="20"/>
      <c r="F44" s="20">
        <f t="shared" si="1"/>
        <v>-43.854000000000013</v>
      </c>
      <c r="G44" s="21">
        <f t="shared" si="1"/>
        <v>-44.033999999999999</v>
      </c>
      <c r="H44" s="19">
        <f t="shared" si="1"/>
        <v>-13.80299999999994</v>
      </c>
      <c r="I44" s="20">
        <f t="shared" si="1"/>
        <v>-3.3700000000000045</v>
      </c>
      <c r="J44" s="20">
        <f t="shared" si="1"/>
        <v>-36.354000000000028</v>
      </c>
      <c r="K44" s="21">
        <f t="shared" si="1"/>
        <v>-34.218000000000075</v>
      </c>
      <c r="L44" s="19">
        <f t="shared" si="1"/>
        <v>3.4680000000000009</v>
      </c>
      <c r="M44" s="20">
        <f t="shared" si="1"/>
        <v>7.3609999999999989</v>
      </c>
      <c r="N44" s="20">
        <f t="shared" si="1"/>
        <v>-9.8870000000000005</v>
      </c>
      <c r="O44" s="21">
        <f t="shared" si="1"/>
        <v>-12.259999999999998</v>
      </c>
    </row>
    <row r="45" spans="1:15" x14ac:dyDescent="0.3">
      <c r="A45" s="63" t="s">
        <v>167</v>
      </c>
      <c r="B45" s="38" t="s">
        <v>168</v>
      </c>
      <c r="C45" s="38"/>
      <c r="D45" s="15"/>
      <c r="E45" s="72"/>
      <c r="F45" s="72">
        <f t="shared" si="1"/>
        <v>0</v>
      </c>
      <c r="G45" s="17">
        <f t="shared" si="1"/>
        <v>0</v>
      </c>
      <c r="H45" s="15">
        <f t="shared" si="1"/>
        <v>0</v>
      </c>
      <c r="I45" s="72">
        <f t="shared" si="1"/>
        <v>0</v>
      </c>
      <c r="J45" s="72">
        <f t="shared" si="1"/>
        <v>0</v>
      </c>
      <c r="K45" s="17">
        <f t="shared" si="1"/>
        <v>0</v>
      </c>
      <c r="L45" s="15">
        <f t="shared" si="1"/>
        <v>0</v>
      </c>
      <c r="M45" s="72">
        <f t="shared" si="1"/>
        <v>0</v>
      </c>
      <c r="N45" s="72">
        <f t="shared" si="1"/>
        <v>0</v>
      </c>
      <c r="O45" s="17">
        <f t="shared" si="1"/>
        <v>0</v>
      </c>
    </row>
    <row r="46" spans="1:15" x14ac:dyDescent="0.3">
      <c r="A46" s="67" t="s">
        <v>169</v>
      </c>
      <c r="B46" s="64" t="s">
        <v>170</v>
      </c>
      <c r="C46" s="65"/>
      <c r="D46" s="15"/>
      <c r="E46" s="72"/>
      <c r="F46" s="72">
        <f t="shared" si="1"/>
        <v>0</v>
      </c>
      <c r="G46" s="17">
        <f t="shared" si="1"/>
        <v>0</v>
      </c>
      <c r="H46" s="15">
        <f t="shared" si="1"/>
        <v>0</v>
      </c>
      <c r="I46" s="72">
        <f t="shared" si="1"/>
        <v>0</v>
      </c>
      <c r="J46" s="72">
        <f t="shared" si="1"/>
        <v>0</v>
      </c>
      <c r="K46" s="17">
        <f t="shared" si="1"/>
        <v>0</v>
      </c>
      <c r="L46" s="15">
        <f t="shared" si="1"/>
        <v>0</v>
      </c>
      <c r="M46" s="72">
        <f t="shared" si="1"/>
        <v>0</v>
      </c>
      <c r="N46" s="72">
        <f t="shared" si="1"/>
        <v>0</v>
      </c>
      <c r="O46" s="17">
        <f t="shared" si="1"/>
        <v>0</v>
      </c>
    </row>
    <row r="47" spans="1:15" x14ac:dyDescent="0.3">
      <c r="A47" s="68" t="s">
        <v>171</v>
      </c>
      <c r="B47" s="39" t="s">
        <v>172</v>
      </c>
      <c r="C47" s="38"/>
      <c r="D47" s="19"/>
      <c r="E47" s="20"/>
      <c r="F47" s="20">
        <f t="shared" si="1"/>
        <v>-43.854000000000013</v>
      </c>
      <c r="G47" s="21">
        <f t="shared" si="1"/>
        <v>-44.033999999999999</v>
      </c>
      <c r="H47" s="19">
        <f t="shared" si="1"/>
        <v>-13.80299999999994</v>
      </c>
      <c r="I47" s="20">
        <f t="shared" si="1"/>
        <v>-3.3700000000000045</v>
      </c>
      <c r="J47" s="20">
        <f t="shared" si="1"/>
        <v>-36.354000000000028</v>
      </c>
      <c r="K47" s="21">
        <f t="shared" si="1"/>
        <v>-34.218000000000075</v>
      </c>
      <c r="L47" s="19">
        <f t="shared" si="1"/>
        <v>3.4680000000000009</v>
      </c>
      <c r="M47" s="20">
        <f t="shared" si="1"/>
        <v>7.3609999999999989</v>
      </c>
      <c r="N47" s="20">
        <f t="shared" si="1"/>
        <v>-9.8870000000000005</v>
      </c>
      <c r="O47" s="21">
        <f t="shared" si="1"/>
        <v>-12.259999999999998</v>
      </c>
    </row>
    <row r="52" spans="1:15" x14ac:dyDescent="0.3">
      <c r="A52" s="73" t="s">
        <v>177</v>
      </c>
    </row>
    <row r="53" spans="1:15" x14ac:dyDescent="0.3">
      <c r="A53" s="61" t="s">
        <v>156</v>
      </c>
      <c r="B53" s="62" t="s">
        <v>157</v>
      </c>
      <c r="C53" s="62"/>
      <c r="D53" s="69"/>
      <c r="E53" s="70"/>
      <c r="F53" s="70">
        <f>F5-F39</f>
        <v>18332.084999999999</v>
      </c>
      <c r="G53" s="71">
        <f t="shared" ref="G53:O53" si="2">G5-G39</f>
        <v>8442.5329999999976</v>
      </c>
      <c r="H53" s="69">
        <f t="shared" si="2"/>
        <v>36569.087</v>
      </c>
      <c r="I53" s="70">
        <f t="shared" si="2"/>
        <v>26530.421999999999</v>
      </c>
      <c r="J53" s="70">
        <f t="shared" si="2"/>
        <v>17578.055999999997</v>
      </c>
      <c r="K53" s="71">
        <f t="shared" si="2"/>
        <v>8075.8090000000002</v>
      </c>
      <c r="L53" s="69">
        <f t="shared" si="2"/>
        <v>33973.686999999991</v>
      </c>
      <c r="M53" s="70">
        <f t="shared" si="2"/>
        <v>24210.122000000003</v>
      </c>
      <c r="N53" s="70">
        <f t="shared" si="2"/>
        <v>15666.149999999998</v>
      </c>
      <c r="O53" s="71">
        <f t="shared" si="2"/>
        <v>6956.7209999999995</v>
      </c>
    </row>
    <row r="54" spans="1:15" x14ac:dyDescent="0.3">
      <c r="A54" s="63" t="s">
        <v>158</v>
      </c>
      <c r="B54" s="38"/>
      <c r="C54" s="38"/>
      <c r="D54" s="15"/>
      <c r="E54" s="72"/>
      <c r="F54" s="72">
        <f t="shared" ref="F54:O61" si="3">F6-F40</f>
        <v>-17627.979333333329</v>
      </c>
      <c r="G54" s="17">
        <f t="shared" si="3"/>
        <v>-8286.851999999999</v>
      </c>
      <c r="H54" s="15">
        <f t="shared" si="3"/>
        <v>-35020.595666666668</v>
      </c>
      <c r="I54" s="72">
        <f t="shared" si="3"/>
        <v>-25230.344833333333</v>
      </c>
      <c r="J54" s="72">
        <f t="shared" si="3"/>
        <v>-16923.888999999999</v>
      </c>
      <c r="K54" s="17">
        <f t="shared" si="3"/>
        <v>-7955.466333333331</v>
      </c>
      <c r="L54" s="15">
        <f t="shared" si="3"/>
        <v>-33275.372666666655</v>
      </c>
      <c r="M54" s="72">
        <f t="shared" si="3"/>
        <v>-23822.535333333337</v>
      </c>
      <c r="N54" s="72">
        <f t="shared" si="3"/>
        <v>-15799.708666666664</v>
      </c>
      <c r="O54" s="17">
        <f t="shared" si="3"/>
        <v>-6914.3966666666674</v>
      </c>
    </row>
    <row r="55" spans="1:15" x14ac:dyDescent="0.3">
      <c r="A55" s="63" t="s">
        <v>159</v>
      </c>
      <c r="B55" s="38" t="s">
        <v>160</v>
      </c>
      <c r="C55" s="38"/>
      <c r="D55" s="15"/>
      <c r="E55" s="72"/>
      <c r="F55" s="72">
        <f t="shared" si="3"/>
        <v>11.670000000000016</v>
      </c>
      <c r="G55" s="17">
        <f t="shared" si="3"/>
        <v>5.362000000000009</v>
      </c>
      <c r="H55" s="15">
        <f t="shared" si="3"/>
        <v>-66.75200000000001</v>
      </c>
      <c r="I55" s="72">
        <f t="shared" si="3"/>
        <v>30.053000000000011</v>
      </c>
      <c r="J55" s="72">
        <f t="shared" si="3"/>
        <v>20.353999999999999</v>
      </c>
      <c r="K55" s="17">
        <f t="shared" si="3"/>
        <v>7.845000000000006</v>
      </c>
      <c r="L55" s="15">
        <f t="shared" si="3"/>
        <v>39.409999999999982</v>
      </c>
      <c r="M55" s="72">
        <f t="shared" si="3"/>
        <v>24.858000000000018</v>
      </c>
      <c r="N55" s="72">
        <f t="shared" si="3"/>
        <v>19.076999999999998</v>
      </c>
      <c r="O55" s="17">
        <f t="shared" si="3"/>
        <v>5.6120000000000019</v>
      </c>
    </row>
    <row r="56" spans="1:15" x14ac:dyDescent="0.3">
      <c r="A56" s="63" t="s">
        <v>161</v>
      </c>
      <c r="B56" s="38" t="s">
        <v>162</v>
      </c>
      <c r="C56" s="38"/>
      <c r="D56" s="15"/>
      <c r="E56" s="72"/>
      <c r="F56" s="72">
        <f t="shared" si="3"/>
        <v>-1.3919999999999999</v>
      </c>
      <c r="G56" s="17">
        <f t="shared" si="3"/>
        <v>0</v>
      </c>
      <c r="H56" s="15">
        <f t="shared" si="3"/>
        <v>-0.73799999999999999</v>
      </c>
      <c r="I56" s="72">
        <f t="shared" si="3"/>
        <v>0</v>
      </c>
      <c r="J56" s="72">
        <f t="shared" si="3"/>
        <v>0</v>
      </c>
      <c r="K56" s="17">
        <f t="shared" si="3"/>
        <v>0</v>
      </c>
      <c r="L56" s="15">
        <f t="shared" si="3"/>
        <v>0</v>
      </c>
      <c r="M56" s="72">
        <f t="shared" si="3"/>
        <v>-0.80500000000000005</v>
      </c>
      <c r="N56" s="72">
        <f t="shared" si="3"/>
        <v>-0.81200000000000006</v>
      </c>
      <c r="O56" s="17">
        <f t="shared" si="3"/>
        <v>0</v>
      </c>
    </row>
    <row r="57" spans="1:15" x14ac:dyDescent="0.3">
      <c r="A57" s="63" t="s">
        <v>163</v>
      </c>
      <c r="B57" s="64" t="s">
        <v>164</v>
      </c>
      <c r="C57" s="65"/>
      <c r="D57" s="15"/>
      <c r="E57" s="72"/>
      <c r="F57" s="72">
        <f t="shared" si="3"/>
        <v>-454.488</v>
      </c>
      <c r="G57" s="17">
        <f t="shared" si="3"/>
        <v>-226.172</v>
      </c>
      <c r="H57" s="15">
        <f t="shared" si="3"/>
        <v>-886.38300000000004</v>
      </c>
      <c r="I57" s="72">
        <f t="shared" si="3"/>
        <v>-656.05</v>
      </c>
      <c r="J57" s="72">
        <f t="shared" si="3"/>
        <v>-427.19900000000001</v>
      </c>
      <c r="K57" s="17">
        <f t="shared" si="3"/>
        <v>-213.50300000000001</v>
      </c>
      <c r="L57" s="15">
        <f t="shared" si="3"/>
        <v>-587.10699999999997</v>
      </c>
      <c r="M57" s="72">
        <f t="shared" si="3"/>
        <v>-426.024</v>
      </c>
      <c r="N57" s="72">
        <f t="shared" si="3"/>
        <v>-279.29500000000002</v>
      </c>
      <c r="O57" s="17">
        <f t="shared" si="3"/>
        <v>-137.21799999999999</v>
      </c>
    </row>
    <row r="58" spans="1:15" x14ac:dyDescent="0.3">
      <c r="A58" s="66" t="s">
        <v>165</v>
      </c>
      <c r="B58" s="39" t="s">
        <v>166</v>
      </c>
      <c r="C58" s="38"/>
      <c r="D58" s="19"/>
      <c r="E58" s="20"/>
      <c r="F58" s="20">
        <f t="shared" si="3"/>
        <v>259.89566666666667</v>
      </c>
      <c r="G58" s="21">
        <f t="shared" si="3"/>
        <v>-65.129000000000019</v>
      </c>
      <c r="H58" s="19">
        <f t="shared" si="3"/>
        <v>594.61833333333311</v>
      </c>
      <c r="I58" s="20">
        <f t="shared" si="3"/>
        <v>674.08016666666674</v>
      </c>
      <c r="J58" s="20">
        <f t="shared" si="3"/>
        <v>247.322</v>
      </c>
      <c r="K58" s="21">
        <f t="shared" si="3"/>
        <v>-85.315333333333314</v>
      </c>
      <c r="L58" s="19">
        <f t="shared" si="3"/>
        <v>150.61733333333322</v>
      </c>
      <c r="M58" s="20">
        <f t="shared" si="3"/>
        <v>-14.384333333333368</v>
      </c>
      <c r="N58" s="20">
        <f t="shared" si="3"/>
        <v>-394.58866666666665</v>
      </c>
      <c r="O58" s="21">
        <f t="shared" si="3"/>
        <v>-89.281666666666695</v>
      </c>
    </row>
    <row r="59" spans="1:15" x14ac:dyDescent="0.3">
      <c r="A59" s="63" t="s">
        <v>167</v>
      </c>
      <c r="B59" s="38" t="s">
        <v>168</v>
      </c>
      <c r="C59" s="38"/>
      <c r="D59" s="15"/>
      <c r="E59" s="72"/>
      <c r="F59" s="72">
        <f t="shared" si="3"/>
        <v>35.832000000000001</v>
      </c>
      <c r="G59" s="17">
        <f t="shared" si="3"/>
        <v>16.406000000000002</v>
      </c>
      <c r="H59" s="15">
        <f t="shared" si="3"/>
        <v>55.893000000000001</v>
      </c>
      <c r="I59" s="72">
        <f t="shared" si="3"/>
        <v>46.439</v>
      </c>
      <c r="J59" s="72">
        <f t="shared" si="3"/>
        <v>45.265000000000001</v>
      </c>
      <c r="K59" s="17">
        <f t="shared" si="3"/>
        <v>20.274000000000001</v>
      </c>
      <c r="L59" s="15">
        <f t="shared" si="3"/>
        <v>71.693999999999988</v>
      </c>
      <c r="M59" s="72">
        <f t="shared" si="3"/>
        <v>46.382999999999996</v>
      </c>
      <c r="N59" s="72">
        <f t="shared" si="3"/>
        <v>28.715</v>
      </c>
      <c r="O59" s="17">
        <f t="shared" si="3"/>
        <v>6.4459999999999997</v>
      </c>
    </row>
    <row r="60" spans="1:15" x14ac:dyDescent="0.3">
      <c r="A60" s="67" t="s">
        <v>169</v>
      </c>
      <c r="B60" s="64" t="s">
        <v>170</v>
      </c>
      <c r="C60" s="65"/>
      <c r="D60" s="15"/>
      <c r="E60" s="72"/>
      <c r="F60" s="72">
        <f t="shared" si="3"/>
        <v>-57.616</v>
      </c>
      <c r="G60" s="17">
        <f t="shared" si="3"/>
        <v>-71.94</v>
      </c>
      <c r="H60" s="15">
        <f t="shared" si="3"/>
        <v>-54.344000000000008</v>
      </c>
      <c r="I60" s="72">
        <f t="shared" si="3"/>
        <v>-38.982912000000006</v>
      </c>
      <c r="J60" s="72">
        <f t="shared" si="3"/>
        <v>-30.894000000000002</v>
      </c>
      <c r="K60" s="17">
        <f t="shared" si="3"/>
        <v>-15.293000000000001</v>
      </c>
      <c r="L60" s="15">
        <f t="shared" si="3"/>
        <v>-29.802000000000007</v>
      </c>
      <c r="M60" s="72">
        <f t="shared" si="3"/>
        <v>-16.406000000000002</v>
      </c>
      <c r="N60" s="72">
        <f t="shared" si="3"/>
        <v>-12.116999999999997</v>
      </c>
      <c r="O60" s="17">
        <f t="shared" si="3"/>
        <v>-5.495000000000001</v>
      </c>
    </row>
    <row r="61" spans="1:15" x14ac:dyDescent="0.3">
      <c r="A61" s="68" t="s">
        <v>171</v>
      </c>
      <c r="B61" s="39" t="s">
        <v>172</v>
      </c>
      <c r="C61" s="38"/>
      <c r="D61" s="19"/>
      <c r="E61" s="20"/>
      <c r="F61" s="20">
        <f t="shared" si="3"/>
        <v>238.11166666666665</v>
      </c>
      <c r="G61" s="21">
        <f t="shared" si="3"/>
        <v>-120.66299999999998</v>
      </c>
      <c r="H61" s="19">
        <f t="shared" si="3"/>
        <v>596.16733333333332</v>
      </c>
      <c r="I61" s="20">
        <f t="shared" si="3"/>
        <v>681.53625466666665</v>
      </c>
      <c r="J61" s="20">
        <f t="shared" si="3"/>
        <v>261.6930000000001</v>
      </c>
      <c r="K61" s="21">
        <f t="shared" si="3"/>
        <v>-80.334333333333348</v>
      </c>
      <c r="L61" s="19">
        <f t="shared" si="3"/>
        <v>192.50933333333327</v>
      </c>
      <c r="M61" s="20">
        <f t="shared" si="3"/>
        <v>15.592666666666636</v>
      </c>
      <c r="N61" s="20">
        <f t="shared" si="3"/>
        <v>-377.9906666666667</v>
      </c>
      <c r="O61" s="21">
        <f t="shared" si="3"/>
        <v>-88.330666666666701</v>
      </c>
    </row>
  </sheetData>
  <mergeCells count="3">
    <mergeCell ref="D2:G2"/>
    <mergeCell ref="H2:K2"/>
    <mergeCell ref="L2:O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91CCE-F18A-48CD-A53E-5373159FC155}">
  <sheetPr codeName="Ark4">
    <tabColor rgb="FFFF0000"/>
  </sheetPr>
  <dimension ref="A1:P280"/>
  <sheetViews>
    <sheetView topLeftCell="A175" workbookViewId="0">
      <selection activeCell="A193" sqref="A193:O196"/>
    </sheetView>
  </sheetViews>
  <sheetFormatPr baseColWidth="10" defaultColWidth="10.58203125" defaultRowHeight="14" x14ac:dyDescent="0.3"/>
  <cols>
    <col min="1" max="1" width="28.08203125" customWidth="1"/>
    <col min="2" max="2" width="5.08203125" customWidth="1"/>
    <col min="3" max="3" width="4.58203125" customWidth="1"/>
    <col min="4" max="5" width="10.58203125" style="52"/>
  </cols>
  <sheetData>
    <row r="1" spans="1:16" x14ac:dyDescent="0.3">
      <c r="D1" s="42">
        <v>2012</v>
      </c>
      <c r="E1" s="42">
        <v>2008</v>
      </c>
      <c r="F1" s="40">
        <v>2006</v>
      </c>
      <c r="G1" s="41">
        <v>2003</v>
      </c>
      <c r="H1" s="40">
        <v>1912</v>
      </c>
      <c r="I1" s="40">
        <v>1909</v>
      </c>
      <c r="J1" s="40">
        <v>1906</v>
      </c>
      <c r="K1" s="41">
        <v>1903</v>
      </c>
      <c r="L1" s="40">
        <v>1812</v>
      </c>
      <c r="M1" s="40">
        <v>1809</v>
      </c>
      <c r="N1" s="40">
        <v>1806</v>
      </c>
      <c r="O1" s="41">
        <v>1803</v>
      </c>
      <c r="P1" s="41"/>
    </row>
    <row r="2" spans="1:16" ht="18.5" x14ac:dyDescent="0.3">
      <c r="D2" s="168">
        <v>2020</v>
      </c>
      <c r="E2" s="168"/>
      <c r="F2" s="168"/>
      <c r="G2" s="168"/>
      <c r="H2" s="168">
        <v>2019</v>
      </c>
      <c r="I2" s="168"/>
      <c r="J2" s="168"/>
      <c r="K2" s="169"/>
      <c r="L2" s="170">
        <v>2018</v>
      </c>
      <c r="M2" s="171"/>
      <c r="N2" s="171"/>
      <c r="O2" s="172"/>
    </row>
    <row r="3" spans="1:16" ht="14.5" x14ac:dyDescent="0.35">
      <c r="D3" s="43" t="s">
        <v>151</v>
      </c>
      <c r="E3" s="43" t="s">
        <v>152</v>
      </c>
      <c r="F3" s="3" t="s">
        <v>153</v>
      </c>
      <c r="G3" s="4" t="s">
        <v>154</v>
      </c>
      <c r="H3" s="3" t="s">
        <v>151</v>
      </c>
      <c r="I3" s="3" t="s">
        <v>152</v>
      </c>
      <c r="J3" s="3" t="s">
        <v>153</v>
      </c>
      <c r="K3" s="4" t="s">
        <v>154</v>
      </c>
      <c r="L3" s="5" t="s">
        <v>151</v>
      </c>
      <c r="M3" s="5" t="s">
        <v>152</v>
      </c>
      <c r="N3" s="5" t="s">
        <v>153</v>
      </c>
      <c r="O3" s="6" t="s">
        <v>154</v>
      </c>
    </row>
    <row r="5" spans="1:16" x14ac:dyDescent="0.3">
      <c r="A5" s="7" t="s">
        <v>178</v>
      </c>
      <c r="B5" s="33"/>
      <c r="C5" s="33"/>
      <c r="D5" s="44"/>
      <c r="E5" s="44"/>
      <c r="F5" s="8"/>
      <c r="G5" s="9"/>
      <c r="H5" s="8"/>
      <c r="I5" s="8"/>
      <c r="J5" s="8"/>
      <c r="K5" s="9"/>
      <c r="L5" s="8"/>
      <c r="M5" s="8"/>
      <c r="N5" s="8"/>
      <c r="O5" s="9"/>
    </row>
    <row r="6" spans="1:16" x14ac:dyDescent="0.3">
      <c r="A6" s="10" t="s">
        <v>156</v>
      </c>
      <c r="B6" s="38" t="s">
        <v>157</v>
      </c>
      <c r="C6" s="38">
        <v>3820</v>
      </c>
      <c r="D6" s="45"/>
      <c r="E6" s="46"/>
      <c r="F6" s="12">
        <v>2413</v>
      </c>
      <c r="G6" s="13">
        <v>1125</v>
      </c>
      <c r="H6" s="11">
        <v>4676</v>
      </c>
      <c r="I6" s="12">
        <v>3560</v>
      </c>
      <c r="J6" s="12">
        <v>2415</v>
      </c>
      <c r="K6" s="13">
        <v>1160</v>
      </c>
      <c r="L6" s="12">
        <v>4427</v>
      </c>
      <c r="M6" s="12">
        <v>3033</v>
      </c>
      <c r="N6" s="12">
        <v>1937</v>
      </c>
      <c r="O6" s="13">
        <v>1009</v>
      </c>
    </row>
    <row r="7" spans="1:16" x14ac:dyDescent="0.3">
      <c r="A7" s="14" t="s">
        <v>158</v>
      </c>
      <c r="B7" s="38"/>
      <c r="C7" s="38">
        <v>3820</v>
      </c>
      <c r="D7" s="47"/>
      <c r="E7" s="48"/>
      <c r="F7" s="16">
        <v>-2272</v>
      </c>
      <c r="G7" s="17">
        <v>-1059</v>
      </c>
      <c r="H7" s="15">
        <v>-4440</v>
      </c>
      <c r="I7" s="16">
        <v>-3362</v>
      </c>
      <c r="J7" s="16">
        <v>-2296</v>
      </c>
      <c r="K7" s="17">
        <v>-1121</v>
      </c>
      <c r="L7" s="16">
        <v>-4798</v>
      </c>
      <c r="M7" s="16">
        <v>-3428</v>
      </c>
      <c r="N7" s="16">
        <v>-2390</v>
      </c>
      <c r="O7" s="17">
        <v>-955</v>
      </c>
    </row>
    <row r="8" spans="1:16" x14ac:dyDescent="0.3">
      <c r="A8" s="14" t="s">
        <v>159</v>
      </c>
      <c r="B8" s="38" t="s">
        <v>160</v>
      </c>
      <c r="C8" s="38">
        <v>3820</v>
      </c>
      <c r="D8" s="47"/>
      <c r="E8" s="48"/>
      <c r="F8" s="16">
        <v>0</v>
      </c>
      <c r="G8" s="17">
        <v>0</v>
      </c>
      <c r="H8" s="15">
        <v>5</v>
      </c>
      <c r="I8" s="16">
        <v>0</v>
      </c>
      <c r="J8" s="16">
        <v>0</v>
      </c>
      <c r="K8" s="17">
        <v>0</v>
      </c>
      <c r="L8" s="16">
        <v>3</v>
      </c>
      <c r="M8" s="16">
        <v>0</v>
      </c>
      <c r="N8" s="16">
        <v>0</v>
      </c>
      <c r="O8" s="17">
        <v>0</v>
      </c>
    </row>
    <row r="9" spans="1:16" x14ac:dyDescent="0.3">
      <c r="A9" s="14" t="s">
        <v>161</v>
      </c>
      <c r="B9" s="38" t="s">
        <v>162</v>
      </c>
      <c r="C9" s="38">
        <v>3820</v>
      </c>
      <c r="D9" s="47"/>
      <c r="E9" s="48"/>
      <c r="F9" s="16">
        <v>0</v>
      </c>
      <c r="G9" s="17">
        <v>0</v>
      </c>
      <c r="H9" s="15">
        <v>0</v>
      </c>
      <c r="I9" s="16">
        <v>0</v>
      </c>
      <c r="J9" s="16">
        <v>0</v>
      </c>
      <c r="K9" s="17">
        <v>0</v>
      </c>
      <c r="L9" s="16">
        <v>0</v>
      </c>
      <c r="M9" s="16">
        <v>0</v>
      </c>
      <c r="N9" s="16">
        <v>0</v>
      </c>
      <c r="O9" s="17">
        <v>0</v>
      </c>
    </row>
    <row r="10" spans="1:16" x14ac:dyDescent="0.3">
      <c r="A10" s="14" t="s">
        <v>163</v>
      </c>
      <c r="B10" s="38" t="s">
        <v>164</v>
      </c>
      <c r="C10" s="38">
        <v>3820</v>
      </c>
      <c r="D10" s="47"/>
      <c r="E10" s="48"/>
      <c r="F10" s="16">
        <v>-102</v>
      </c>
      <c r="G10" s="17">
        <v>-51</v>
      </c>
      <c r="H10" s="15">
        <v>-221</v>
      </c>
      <c r="I10" s="16">
        <v>-168</v>
      </c>
      <c r="J10" s="16">
        <v>-114</v>
      </c>
      <c r="K10" s="17">
        <v>-57</v>
      </c>
      <c r="L10" s="16">
        <v>-193</v>
      </c>
      <c r="M10" s="16">
        <v>-144</v>
      </c>
      <c r="N10" s="16">
        <v>-94</v>
      </c>
      <c r="O10" s="17">
        <v>-46</v>
      </c>
    </row>
    <row r="11" spans="1:16" x14ac:dyDescent="0.3">
      <c r="A11" s="18" t="s">
        <v>165</v>
      </c>
      <c r="B11" s="39" t="s">
        <v>166</v>
      </c>
      <c r="C11" s="38">
        <v>3820</v>
      </c>
      <c r="D11" s="49"/>
      <c r="E11" s="50"/>
      <c r="F11" s="20">
        <v>39.1</v>
      </c>
      <c r="G11" s="21">
        <v>14.6</v>
      </c>
      <c r="H11" s="19">
        <v>19.100000000000001</v>
      </c>
      <c r="I11" s="20">
        <v>29.7</v>
      </c>
      <c r="J11" s="20">
        <v>6.1</v>
      </c>
      <c r="K11" s="21">
        <v>-18.2</v>
      </c>
      <c r="L11" s="20">
        <v>-561</v>
      </c>
      <c r="M11" s="20">
        <v>-539.20000000000005</v>
      </c>
      <c r="N11" s="20">
        <v>-547.20000000000005</v>
      </c>
      <c r="O11" s="21">
        <v>8.1</v>
      </c>
    </row>
    <row r="12" spans="1:16" x14ac:dyDescent="0.3">
      <c r="A12" s="14" t="s">
        <v>167</v>
      </c>
      <c r="B12" s="38" t="s">
        <v>168</v>
      </c>
      <c r="C12" s="38">
        <v>3820</v>
      </c>
      <c r="D12" s="47"/>
      <c r="E12" s="48"/>
      <c r="F12" s="16">
        <v>1</v>
      </c>
      <c r="G12" s="17">
        <v>1</v>
      </c>
      <c r="H12" s="15">
        <v>0</v>
      </c>
      <c r="I12" s="16">
        <v>0</v>
      </c>
      <c r="J12" s="16"/>
      <c r="K12" s="17"/>
      <c r="L12" s="16">
        <v>12</v>
      </c>
      <c r="M12" s="16">
        <v>2</v>
      </c>
      <c r="N12" s="16">
        <v>3</v>
      </c>
      <c r="O12" s="17">
        <v>1</v>
      </c>
    </row>
    <row r="13" spans="1:16" x14ac:dyDescent="0.3">
      <c r="A13" s="22" t="s">
        <v>169</v>
      </c>
      <c r="B13" s="38" t="s">
        <v>170</v>
      </c>
      <c r="C13" s="38">
        <v>3820</v>
      </c>
      <c r="D13" s="47"/>
      <c r="E13" s="48"/>
      <c r="F13" s="16"/>
      <c r="G13" s="17"/>
      <c r="H13" s="15">
        <v>-35</v>
      </c>
      <c r="I13" s="16">
        <v>-28</v>
      </c>
      <c r="J13" s="16">
        <v>-16</v>
      </c>
      <c r="K13" s="17">
        <v>-7</v>
      </c>
      <c r="L13" s="16">
        <v>-35</v>
      </c>
      <c r="M13" s="16">
        <v>-22</v>
      </c>
      <c r="N13" s="16">
        <v>-14</v>
      </c>
      <c r="O13" s="17">
        <v>-6</v>
      </c>
    </row>
    <row r="14" spans="1:16" x14ac:dyDescent="0.3">
      <c r="A14" s="10" t="s">
        <v>171</v>
      </c>
      <c r="B14" s="39" t="s">
        <v>172</v>
      </c>
      <c r="C14" s="38">
        <v>3820</v>
      </c>
      <c r="D14" s="49"/>
      <c r="E14" s="50"/>
      <c r="F14" s="20">
        <v>39.799999999999997</v>
      </c>
      <c r="G14" s="21">
        <v>15.1</v>
      </c>
      <c r="H14" s="19">
        <v>-15.5</v>
      </c>
      <c r="I14" s="20">
        <v>1.7</v>
      </c>
      <c r="J14" s="20">
        <v>-9.6</v>
      </c>
      <c r="K14" s="21">
        <v>-25.3</v>
      </c>
      <c r="L14" s="20">
        <v>-583.70000000000005</v>
      </c>
      <c r="M14" s="20">
        <v>-559.1</v>
      </c>
      <c r="N14" s="20">
        <v>-559</v>
      </c>
      <c r="O14" s="21">
        <v>2.8</v>
      </c>
    </row>
    <row r="17" spans="1:15" x14ac:dyDescent="0.3">
      <c r="A17" s="7" t="s">
        <v>179</v>
      </c>
      <c r="B17" s="33"/>
      <c r="C17" s="33"/>
      <c r="D17" s="44"/>
      <c r="E17" s="44"/>
      <c r="F17" s="8"/>
      <c r="G17" s="9"/>
      <c r="H17" s="8"/>
      <c r="I17" s="8"/>
      <c r="J17" s="8"/>
      <c r="K17" s="9"/>
      <c r="L17" s="8"/>
      <c r="M17" s="8"/>
      <c r="N17" s="8"/>
      <c r="O17" s="9"/>
    </row>
    <row r="18" spans="1:15" x14ac:dyDescent="0.3">
      <c r="A18" s="10" t="s">
        <v>156</v>
      </c>
      <c r="B18" s="38" t="s">
        <v>157</v>
      </c>
      <c r="C18" s="38">
        <v>3820</v>
      </c>
      <c r="D18" s="45"/>
      <c r="E18" s="46"/>
      <c r="F18" s="12">
        <v>1730.826</v>
      </c>
      <c r="G18" s="13">
        <v>568.22500000000002</v>
      </c>
      <c r="H18" s="11">
        <v>5229.1710000000003</v>
      </c>
      <c r="I18" s="12">
        <v>3954.0349999999999</v>
      </c>
      <c r="J18" s="12">
        <v>2113.3679999999999</v>
      </c>
      <c r="K18" s="13">
        <v>614.54100000000005</v>
      </c>
      <c r="L18" s="12">
        <v>4894.07</v>
      </c>
      <c r="M18" s="12">
        <v>3514.8449999999998</v>
      </c>
      <c r="N18" s="12">
        <v>1814.0940000000001</v>
      </c>
      <c r="O18" s="13">
        <v>475.18</v>
      </c>
    </row>
    <row r="19" spans="1:15" x14ac:dyDescent="0.3">
      <c r="A19" s="14" t="s">
        <v>158</v>
      </c>
      <c r="B19" s="38"/>
      <c r="C19" s="38">
        <v>3820</v>
      </c>
      <c r="D19" s="47"/>
      <c r="E19" s="48"/>
      <c r="F19" s="16">
        <v>-1713.2180000000001</v>
      </c>
      <c r="G19" s="17">
        <v>-685.875</v>
      </c>
      <c r="H19" s="15">
        <v>-4757.5969999999998</v>
      </c>
      <c r="I19" s="16">
        <v>-3587.6499999999996</v>
      </c>
      <c r="J19" s="16">
        <v>-2069.2139999999999</v>
      </c>
      <c r="K19" s="17">
        <v>-747.952</v>
      </c>
      <c r="L19" s="16">
        <v>-4616.8620000000001</v>
      </c>
      <c r="M19" s="16">
        <v>-3299.913</v>
      </c>
      <c r="N19" s="16">
        <v>-1852.2710000000002</v>
      </c>
      <c r="O19" s="17">
        <v>-635.72299999999996</v>
      </c>
    </row>
    <row r="20" spans="1:15" x14ac:dyDescent="0.3">
      <c r="A20" s="14" t="s">
        <v>159</v>
      </c>
      <c r="B20" s="38" t="s">
        <v>160</v>
      </c>
      <c r="C20" s="38">
        <v>3820</v>
      </c>
      <c r="D20" s="47"/>
      <c r="E20" s="48"/>
      <c r="F20" s="16">
        <v>-1.885</v>
      </c>
      <c r="G20" s="17">
        <v>-1.056</v>
      </c>
      <c r="H20" s="15">
        <v>12.1</v>
      </c>
      <c r="I20" s="16">
        <v>10.512</v>
      </c>
      <c r="J20" s="16">
        <v>4.2210000000000001</v>
      </c>
      <c r="K20" s="17">
        <v>-0.40600000000000003</v>
      </c>
      <c r="L20" s="16">
        <v>5.7770000000000001</v>
      </c>
      <c r="M20" s="16">
        <v>3.7189999999999999</v>
      </c>
      <c r="N20" s="16">
        <v>0.64100000000000001</v>
      </c>
      <c r="O20" s="17">
        <v>-1.7909999999999999</v>
      </c>
    </row>
    <row r="21" spans="1:15" x14ac:dyDescent="0.3">
      <c r="A21" s="14" t="s">
        <v>161</v>
      </c>
      <c r="B21" s="38" t="s">
        <v>162</v>
      </c>
      <c r="C21" s="38">
        <v>3820</v>
      </c>
      <c r="D21" s="47"/>
      <c r="E21" s="48"/>
      <c r="F21" s="16">
        <v>0</v>
      </c>
      <c r="G21" s="17">
        <v>0</v>
      </c>
      <c r="H21" s="15">
        <v>-0.72199999999999998</v>
      </c>
      <c r="I21" s="16">
        <v>0</v>
      </c>
      <c r="J21" s="16">
        <v>0</v>
      </c>
      <c r="K21" s="17">
        <v>0</v>
      </c>
      <c r="L21" s="16">
        <v>0</v>
      </c>
      <c r="M21" s="16">
        <v>0</v>
      </c>
      <c r="N21" s="16">
        <v>0</v>
      </c>
      <c r="O21" s="17">
        <v>0</v>
      </c>
    </row>
    <row r="22" spans="1:15" x14ac:dyDescent="0.3">
      <c r="A22" s="14" t="s">
        <v>163</v>
      </c>
      <c r="B22" s="38" t="s">
        <v>164</v>
      </c>
      <c r="C22" s="38">
        <v>3820</v>
      </c>
      <c r="D22" s="47"/>
      <c r="E22" s="48"/>
      <c r="F22" s="16">
        <v>-128.923</v>
      </c>
      <c r="G22" s="17">
        <v>-64.102999999999994</v>
      </c>
      <c r="H22" s="15">
        <v>-261.25799999999998</v>
      </c>
      <c r="I22" s="16">
        <v>-195.15700000000001</v>
      </c>
      <c r="J22" s="16">
        <v>-129.29300000000001</v>
      </c>
      <c r="K22" s="17">
        <v>-63.628</v>
      </c>
      <c r="L22" s="16">
        <v>-210.566</v>
      </c>
      <c r="M22" s="16">
        <v>-155.495</v>
      </c>
      <c r="N22" s="16">
        <v>-101.877</v>
      </c>
      <c r="O22" s="17">
        <v>-49.796999999999997</v>
      </c>
    </row>
    <row r="23" spans="1:15" x14ac:dyDescent="0.3">
      <c r="A23" s="18" t="s">
        <v>165</v>
      </c>
      <c r="B23" s="39" t="s">
        <v>166</v>
      </c>
      <c r="C23" s="38">
        <v>3820</v>
      </c>
      <c r="D23" s="49"/>
      <c r="E23" s="50"/>
      <c r="F23" s="20">
        <v>-113.2</v>
      </c>
      <c r="G23" s="21">
        <v>-182.809</v>
      </c>
      <c r="H23" s="19">
        <v>221.69399999999999</v>
      </c>
      <c r="I23" s="20">
        <v>181.74</v>
      </c>
      <c r="J23" s="20">
        <v>-80.918000000000006</v>
      </c>
      <c r="K23" s="21">
        <v>-197.44499999999999</v>
      </c>
      <c r="L23" s="20">
        <v>72.418999999999997</v>
      </c>
      <c r="M23" s="20">
        <v>63.155999999999999</v>
      </c>
      <c r="N23" s="20">
        <v>-139.41300000000001</v>
      </c>
      <c r="O23" s="21">
        <v>-212.131</v>
      </c>
    </row>
    <row r="24" spans="1:15" x14ac:dyDescent="0.3">
      <c r="A24" s="14" t="s">
        <v>167</v>
      </c>
      <c r="B24" s="38" t="s">
        <v>168</v>
      </c>
      <c r="C24" s="38">
        <v>3820</v>
      </c>
      <c r="D24" s="47"/>
      <c r="E24" s="48"/>
      <c r="F24" s="16">
        <v>1.609</v>
      </c>
      <c r="G24" s="17">
        <v>1.1120000000000001</v>
      </c>
      <c r="H24" s="15">
        <v>3.3660000000000001</v>
      </c>
      <c r="I24" s="16">
        <v>5.452</v>
      </c>
      <c r="J24" s="16">
        <v>7.9480000000000004</v>
      </c>
      <c r="K24" s="17">
        <v>4.7350000000000003</v>
      </c>
      <c r="L24" s="16">
        <v>3.4209999999999998</v>
      </c>
      <c r="M24" s="16">
        <v>5.2149999999999999</v>
      </c>
      <c r="N24" s="16">
        <v>2.8679999999999999</v>
      </c>
      <c r="O24" s="17">
        <v>1.3140000000000001</v>
      </c>
    </row>
    <row r="25" spans="1:15" x14ac:dyDescent="0.3">
      <c r="A25" s="22" t="s">
        <v>169</v>
      </c>
      <c r="B25" s="38" t="s">
        <v>170</v>
      </c>
      <c r="C25" s="38">
        <v>3820</v>
      </c>
      <c r="D25" s="47"/>
      <c r="E25" s="48"/>
      <c r="F25" s="16">
        <v>-29.939</v>
      </c>
      <c r="G25" s="17">
        <v>-40.045999999999999</v>
      </c>
      <c r="H25" s="15">
        <v>-41.811</v>
      </c>
      <c r="I25" s="16">
        <v>-33.470999999999997</v>
      </c>
      <c r="J25" s="16">
        <v>-21.728999999999999</v>
      </c>
      <c r="K25" s="17">
        <v>-9.66</v>
      </c>
      <c r="L25" s="16">
        <v>-35.573999999999998</v>
      </c>
      <c r="M25" s="16">
        <v>-24.053999999999998</v>
      </c>
      <c r="N25" s="16">
        <v>-14.253</v>
      </c>
      <c r="O25" s="17">
        <v>-5.7779999999999996</v>
      </c>
    </row>
    <row r="26" spans="1:15" x14ac:dyDescent="0.3">
      <c r="A26" s="10" t="s">
        <v>171</v>
      </c>
      <c r="B26" s="39" t="s">
        <v>172</v>
      </c>
      <c r="C26" s="38">
        <v>3820</v>
      </c>
      <c r="D26" s="49"/>
      <c r="E26" s="50"/>
      <c r="F26" s="20">
        <v>-141.53</v>
      </c>
      <c r="G26" s="21">
        <v>-221.74299999999999</v>
      </c>
      <c r="H26" s="19">
        <v>183.249</v>
      </c>
      <c r="I26" s="20">
        <v>153.721</v>
      </c>
      <c r="J26" s="20">
        <v>-94.698999999999998</v>
      </c>
      <c r="K26" s="21">
        <v>-202.37</v>
      </c>
      <c r="L26" s="20">
        <v>40.265999999999998</v>
      </c>
      <c r="M26" s="20">
        <v>44.317</v>
      </c>
      <c r="N26" s="20">
        <v>-150.798</v>
      </c>
      <c r="O26" s="21">
        <v>-216.595</v>
      </c>
    </row>
    <row r="27" spans="1:15" x14ac:dyDescent="0.3">
      <c r="A27" s="31"/>
      <c r="B27" s="31"/>
      <c r="C27" s="31"/>
      <c r="D27" s="51"/>
      <c r="E27" s="51"/>
      <c r="F27" s="29"/>
      <c r="G27" s="29"/>
      <c r="H27" s="29"/>
      <c r="I27" s="29"/>
      <c r="J27" s="29"/>
      <c r="K27" s="29"/>
      <c r="L27" s="29"/>
      <c r="M27" s="29"/>
      <c r="N27" s="29"/>
      <c r="O27" s="29"/>
    </row>
    <row r="28" spans="1:15" x14ac:dyDescent="0.3">
      <c r="A28" s="7" t="s">
        <v>180</v>
      </c>
      <c r="B28" s="33"/>
      <c r="C28" s="33"/>
      <c r="D28" s="44"/>
      <c r="E28" s="44"/>
      <c r="F28" s="8"/>
      <c r="G28" s="9"/>
      <c r="H28" s="8"/>
      <c r="I28" s="8"/>
      <c r="J28" s="8"/>
      <c r="K28" s="9"/>
      <c r="L28" s="8"/>
      <c r="M28" s="8"/>
      <c r="N28" s="8"/>
      <c r="O28" s="9"/>
    </row>
    <row r="29" spans="1:15" x14ac:dyDescent="0.3">
      <c r="A29" s="10" t="s">
        <v>156</v>
      </c>
      <c r="B29" s="38" t="s">
        <v>157</v>
      </c>
      <c r="C29" s="38">
        <v>3820</v>
      </c>
      <c r="D29" s="45">
        <v>0</v>
      </c>
      <c r="E29" s="46"/>
      <c r="F29" s="32">
        <v>-128.38900000000001</v>
      </c>
      <c r="G29" s="13">
        <v>-9.8789999999999996</v>
      </c>
      <c r="H29" s="11">
        <v>-695.77800000000002</v>
      </c>
      <c r="I29" s="12">
        <v>-420.06400000000002</v>
      </c>
      <c r="J29" s="12">
        <v>-144.30699999999999</v>
      </c>
      <c r="K29" s="13">
        <v>-31.463999999999999</v>
      </c>
      <c r="L29" s="12">
        <v>-304.226</v>
      </c>
      <c r="M29" s="12">
        <v>-142.15600000000001</v>
      </c>
      <c r="N29" s="12">
        <v>-47.561999999999998</v>
      </c>
      <c r="O29" s="13">
        <v>-2.944</v>
      </c>
    </row>
    <row r="30" spans="1:15" x14ac:dyDescent="0.3">
      <c r="A30" s="14" t="s">
        <v>158</v>
      </c>
      <c r="B30" s="38"/>
      <c r="C30" s="38">
        <v>3820</v>
      </c>
      <c r="D30" s="47">
        <v>0</v>
      </c>
      <c r="E30" s="48"/>
      <c r="F30" s="16">
        <v>128.38900000000001</v>
      </c>
      <c r="G30" s="17">
        <v>9.8789999999999996</v>
      </c>
      <c r="H30" s="15">
        <v>695.77800000000002</v>
      </c>
      <c r="I30" s="16">
        <v>420.06400000000002</v>
      </c>
      <c r="J30" s="16">
        <v>144.30699999999999</v>
      </c>
      <c r="K30" s="17">
        <v>31.463999999999999</v>
      </c>
      <c r="L30" s="16">
        <v>304.226</v>
      </c>
      <c r="M30" s="16">
        <v>142.15600000000001</v>
      </c>
      <c r="N30" s="16">
        <v>47.561999999999998</v>
      </c>
      <c r="O30" s="17">
        <v>2.944</v>
      </c>
    </row>
    <row r="31" spans="1:15" x14ac:dyDescent="0.3">
      <c r="A31" s="14" t="s">
        <v>159</v>
      </c>
      <c r="B31" s="38" t="s">
        <v>160</v>
      </c>
      <c r="C31" s="38">
        <v>3820</v>
      </c>
      <c r="D31" s="47"/>
      <c r="E31" s="48"/>
      <c r="F31" s="16"/>
      <c r="G31" s="17"/>
      <c r="H31" s="15"/>
      <c r="I31" s="16"/>
      <c r="J31" s="16"/>
      <c r="K31" s="17"/>
      <c r="L31" s="16"/>
      <c r="M31" s="16"/>
      <c r="N31" s="16"/>
      <c r="O31" s="17"/>
    </row>
    <row r="32" spans="1:15" x14ac:dyDescent="0.3">
      <c r="A32" s="14" t="s">
        <v>161</v>
      </c>
      <c r="B32" s="38" t="s">
        <v>162</v>
      </c>
      <c r="C32" s="38">
        <v>3820</v>
      </c>
      <c r="D32" s="47"/>
      <c r="E32" s="48"/>
      <c r="F32" s="16"/>
      <c r="G32" s="17"/>
      <c r="H32" s="15"/>
      <c r="I32" s="16"/>
      <c r="J32" s="16"/>
      <c r="K32" s="17"/>
      <c r="L32" s="16"/>
      <c r="M32" s="16"/>
      <c r="N32" s="16"/>
      <c r="O32" s="17"/>
    </row>
    <row r="33" spans="1:15" x14ac:dyDescent="0.3">
      <c r="A33" s="14" t="s">
        <v>163</v>
      </c>
      <c r="B33" s="38" t="s">
        <v>164</v>
      </c>
      <c r="C33" s="38">
        <v>3820</v>
      </c>
      <c r="D33" s="47"/>
      <c r="E33" s="48"/>
      <c r="F33" s="16"/>
      <c r="G33" s="17"/>
      <c r="H33" s="15"/>
      <c r="I33" s="16"/>
      <c r="J33" s="16"/>
      <c r="K33" s="17"/>
      <c r="L33" s="16"/>
      <c r="M33" s="16"/>
      <c r="N33" s="16"/>
      <c r="O33" s="17"/>
    </row>
    <row r="34" spans="1:15" x14ac:dyDescent="0.3">
      <c r="A34" s="18" t="s">
        <v>165</v>
      </c>
      <c r="B34" s="39" t="s">
        <v>166</v>
      </c>
      <c r="C34" s="38">
        <v>3820</v>
      </c>
      <c r="D34" s="49"/>
      <c r="E34" s="50"/>
      <c r="F34" s="20"/>
      <c r="G34" s="21"/>
      <c r="H34" s="19"/>
      <c r="I34" s="20"/>
      <c r="J34" s="20"/>
      <c r="K34" s="21"/>
      <c r="L34" s="20"/>
      <c r="M34" s="20"/>
      <c r="N34" s="20"/>
      <c r="O34" s="21"/>
    </row>
    <row r="35" spans="1:15" x14ac:dyDescent="0.3">
      <c r="A35" s="14" t="s">
        <v>167</v>
      </c>
      <c r="B35" s="38" t="s">
        <v>168</v>
      </c>
      <c r="C35" s="38">
        <v>3820</v>
      </c>
      <c r="D35" s="47"/>
      <c r="E35" s="48"/>
      <c r="F35" s="16"/>
      <c r="G35" s="17"/>
      <c r="H35" s="15"/>
      <c r="I35" s="16"/>
      <c r="J35" s="16"/>
      <c r="K35" s="17"/>
      <c r="L35" s="16"/>
      <c r="M35" s="16"/>
      <c r="N35" s="16"/>
      <c r="O35" s="17"/>
    </row>
    <row r="36" spans="1:15" x14ac:dyDescent="0.3">
      <c r="A36" s="22" t="s">
        <v>169</v>
      </c>
      <c r="B36" s="38" t="s">
        <v>170</v>
      </c>
      <c r="C36" s="38">
        <v>3820</v>
      </c>
      <c r="D36" s="47"/>
      <c r="E36" s="48"/>
      <c r="F36" s="16"/>
      <c r="G36" s="17"/>
      <c r="H36" s="15"/>
      <c r="I36" s="16"/>
      <c r="J36" s="16"/>
      <c r="K36" s="17"/>
      <c r="L36" s="16"/>
      <c r="M36" s="16"/>
      <c r="N36" s="16"/>
      <c r="O36" s="17"/>
    </row>
    <row r="37" spans="1:15" x14ac:dyDescent="0.3">
      <c r="A37" s="10" t="s">
        <v>171</v>
      </c>
      <c r="B37" s="39" t="s">
        <v>172</v>
      </c>
      <c r="C37" s="38">
        <v>3820</v>
      </c>
      <c r="D37" s="49"/>
      <c r="E37" s="50"/>
      <c r="F37" s="20"/>
      <c r="G37" s="21"/>
      <c r="H37" s="19"/>
      <c r="I37" s="20"/>
      <c r="J37" s="20"/>
      <c r="K37" s="21"/>
      <c r="L37" s="20"/>
      <c r="M37" s="20"/>
      <c r="N37" s="20"/>
      <c r="O37" s="21"/>
    </row>
    <row r="38" spans="1:15" x14ac:dyDescent="0.3">
      <c r="A38" s="31"/>
      <c r="B38" s="31"/>
      <c r="C38" s="31"/>
      <c r="D38" s="51"/>
      <c r="E38" s="51"/>
      <c r="F38" s="29"/>
      <c r="G38" s="29"/>
      <c r="H38" s="29"/>
      <c r="I38" s="29"/>
      <c r="J38" s="29"/>
      <c r="K38" s="29"/>
      <c r="L38" s="29"/>
      <c r="M38" s="29"/>
      <c r="N38" s="29"/>
      <c r="O38" s="29"/>
    </row>
    <row r="39" spans="1:15" x14ac:dyDescent="0.3">
      <c r="A39" s="7" t="s">
        <v>181</v>
      </c>
      <c r="B39" s="33"/>
      <c r="C39" s="33"/>
      <c r="D39" s="44"/>
      <c r="E39" s="44"/>
      <c r="F39" s="8"/>
      <c r="G39" s="9"/>
      <c r="H39" s="8"/>
      <c r="I39" s="8"/>
      <c r="J39" s="8"/>
      <c r="K39" s="9"/>
      <c r="L39" s="8"/>
      <c r="M39" s="8"/>
      <c r="N39" s="8"/>
      <c r="O39" s="9"/>
    </row>
    <row r="40" spans="1:15" x14ac:dyDescent="0.3">
      <c r="A40" s="10" t="s">
        <v>156</v>
      </c>
      <c r="B40" s="38" t="s">
        <v>157</v>
      </c>
      <c r="C40" s="38">
        <v>3820</v>
      </c>
      <c r="D40" s="45"/>
      <c r="E40" s="46"/>
      <c r="F40" s="12">
        <f>F6+F18+F29</f>
        <v>4015.4369999999999</v>
      </c>
      <c r="G40" s="13">
        <f t="shared" ref="G40:O40" si="0">G6+G18+G29</f>
        <v>1683.346</v>
      </c>
      <c r="H40" s="11">
        <f t="shared" si="0"/>
        <v>9209.393</v>
      </c>
      <c r="I40" s="12">
        <f>I6+I18+I29</f>
        <v>7093.9709999999995</v>
      </c>
      <c r="J40" s="12">
        <f t="shared" si="0"/>
        <v>4384.0610000000006</v>
      </c>
      <c r="K40" s="13">
        <f t="shared" si="0"/>
        <v>1743.0770000000002</v>
      </c>
      <c r="L40" s="12">
        <f t="shared" si="0"/>
        <v>9016.8439999999991</v>
      </c>
      <c r="M40" s="12">
        <f t="shared" si="0"/>
        <v>6405.6889999999994</v>
      </c>
      <c r="N40" s="12">
        <f t="shared" si="0"/>
        <v>3703.5320000000002</v>
      </c>
      <c r="O40" s="13">
        <f t="shared" si="0"/>
        <v>1481.2360000000001</v>
      </c>
    </row>
    <row r="41" spans="1:15" x14ac:dyDescent="0.3">
      <c r="A41" s="14" t="s">
        <v>158</v>
      </c>
      <c r="B41" s="38"/>
      <c r="C41" s="38">
        <v>3820</v>
      </c>
      <c r="D41" s="47"/>
      <c r="E41" s="48"/>
      <c r="F41" s="16">
        <f t="shared" ref="F41:O41" si="1">F7+F19+F30</f>
        <v>-3856.8289999999997</v>
      </c>
      <c r="G41" s="17">
        <f t="shared" si="1"/>
        <v>-1734.9960000000001</v>
      </c>
      <c r="H41" s="15">
        <f t="shared" si="1"/>
        <v>-8501.8189999999995</v>
      </c>
      <c r="I41" s="16">
        <f t="shared" si="1"/>
        <v>-6529.5859999999993</v>
      </c>
      <c r="J41" s="16">
        <f t="shared" si="1"/>
        <v>-4220.9070000000002</v>
      </c>
      <c r="K41" s="17">
        <f t="shared" si="1"/>
        <v>-1837.4880000000001</v>
      </c>
      <c r="L41" s="16">
        <f t="shared" si="1"/>
        <v>-9110.6360000000004</v>
      </c>
      <c r="M41" s="16">
        <f t="shared" si="1"/>
        <v>-6585.7570000000005</v>
      </c>
      <c r="N41" s="16">
        <f t="shared" si="1"/>
        <v>-4194.7090000000007</v>
      </c>
      <c r="O41" s="17">
        <f t="shared" si="1"/>
        <v>-1587.779</v>
      </c>
    </row>
    <row r="42" spans="1:15" x14ac:dyDescent="0.3">
      <c r="A42" s="14" t="s">
        <v>159</v>
      </c>
      <c r="B42" s="38" t="s">
        <v>160</v>
      </c>
      <c r="C42" s="38">
        <v>3820</v>
      </c>
      <c r="D42" s="47"/>
      <c r="E42" s="48"/>
      <c r="F42" s="16">
        <f t="shared" ref="F42:O48" si="2">F8+F20</f>
        <v>-1.885</v>
      </c>
      <c r="G42" s="17">
        <f t="shared" si="2"/>
        <v>-1.056</v>
      </c>
      <c r="H42" s="15">
        <f t="shared" si="2"/>
        <v>17.100000000000001</v>
      </c>
      <c r="I42" s="16">
        <f t="shared" si="2"/>
        <v>10.512</v>
      </c>
      <c r="J42" s="16">
        <f t="shared" si="2"/>
        <v>4.2210000000000001</v>
      </c>
      <c r="K42" s="17">
        <f t="shared" si="2"/>
        <v>-0.40600000000000003</v>
      </c>
      <c r="L42" s="16">
        <f t="shared" si="2"/>
        <v>8.777000000000001</v>
      </c>
      <c r="M42" s="16">
        <f t="shared" si="2"/>
        <v>3.7189999999999999</v>
      </c>
      <c r="N42" s="16">
        <f t="shared" si="2"/>
        <v>0.64100000000000001</v>
      </c>
      <c r="O42" s="17">
        <f t="shared" si="2"/>
        <v>-1.7909999999999999</v>
      </c>
    </row>
    <row r="43" spans="1:15" x14ac:dyDescent="0.3">
      <c r="A43" s="14" t="s">
        <v>161</v>
      </c>
      <c r="B43" s="38" t="s">
        <v>162</v>
      </c>
      <c r="C43" s="38">
        <v>3820</v>
      </c>
      <c r="D43" s="47"/>
      <c r="E43" s="48"/>
      <c r="F43" s="16">
        <f t="shared" si="2"/>
        <v>0</v>
      </c>
      <c r="G43" s="17">
        <f t="shared" si="2"/>
        <v>0</v>
      </c>
      <c r="H43" s="15">
        <f t="shared" si="2"/>
        <v>-0.72199999999999998</v>
      </c>
      <c r="I43" s="16">
        <f t="shared" si="2"/>
        <v>0</v>
      </c>
      <c r="J43" s="16">
        <f t="shared" si="2"/>
        <v>0</v>
      </c>
      <c r="K43" s="17">
        <f t="shared" si="2"/>
        <v>0</v>
      </c>
      <c r="L43" s="16">
        <f t="shared" si="2"/>
        <v>0</v>
      </c>
      <c r="M43" s="16">
        <f t="shared" si="2"/>
        <v>0</v>
      </c>
      <c r="N43" s="16">
        <f t="shared" si="2"/>
        <v>0</v>
      </c>
      <c r="O43" s="17">
        <f t="shared" si="2"/>
        <v>0</v>
      </c>
    </row>
    <row r="44" spans="1:15" x14ac:dyDescent="0.3">
      <c r="A44" s="14" t="s">
        <v>163</v>
      </c>
      <c r="B44" s="38" t="s">
        <v>164</v>
      </c>
      <c r="C44" s="38">
        <v>3820</v>
      </c>
      <c r="D44" s="47"/>
      <c r="E44" s="48"/>
      <c r="F44" s="16">
        <f t="shared" si="2"/>
        <v>-230.923</v>
      </c>
      <c r="G44" s="17">
        <f t="shared" si="2"/>
        <v>-115.10299999999999</v>
      </c>
      <c r="H44" s="15">
        <f t="shared" si="2"/>
        <v>-482.25799999999998</v>
      </c>
      <c r="I44" s="16">
        <f t="shared" si="2"/>
        <v>-363.15700000000004</v>
      </c>
      <c r="J44" s="16">
        <f t="shared" si="2"/>
        <v>-243.29300000000001</v>
      </c>
      <c r="K44" s="17">
        <f t="shared" si="2"/>
        <v>-120.628</v>
      </c>
      <c r="L44" s="16">
        <f t="shared" si="2"/>
        <v>-403.56600000000003</v>
      </c>
      <c r="M44" s="16">
        <f t="shared" si="2"/>
        <v>-299.495</v>
      </c>
      <c r="N44" s="16">
        <f t="shared" si="2"/>
        <v>-195.87700000000001</v>
      </c>
      <c r="O44" s="17">
        <f t="shared" si="2"/>
        <v>-95.796999999999997</v>
      </c>
    </row>
    <row r="45" spans="1:15" x14ac:dyDescent="0.3">
      <c r="A45" s="18" t="s">
        <v>165</v>
      </c>
      <c r="B45" s="39" t="s">
        <v>166</v>
      </c>
      <c r="C45" s="38">
        <v>3820</v>
      </c>
      <c r="D45" s="49"/>
      <c r="E45" s="50"/>
      <c r="F45" s="20">
        <f t="shared" si="2"/>
        <v>-74.099999999999994</v>
      </c>
      <c r="G45" s="21">
        <f t="shared" si="2"/>
        <v>-168.209</v>
      </c>
      <c r="H45" s="19">
        <f t="shared" si="2"/>
        <v>240.79399999999998</v>
      </c>
      <c r="I45" s="20">
        <f t="shared" si="2"/>
        <v>211.44</v>
      </c>
      <c r="J45" s="20">
        <f t="shared" si="2"/>
        <v>-74.818000000000012</v>
      </c>
      <c r="K45" s="21">
        <f t="shared" si="2"/>
        <v>-215.64499999999998</v>
      </c>
      <c r="L45" s="20">
        <f t="shared" si="2"/>
        <v>-488.58100000000002</v>
      </c>
      <c r="M45" s="20">
        <f t="shared" si="2"/>
        <v>-476.04400000000004</v>
      </c>
      <c r="N45" s="20">
        <f t="shared" si="2"/>
        <v>-686.61300000000006</v>
      </c>
      <c r="O45" s="21">
        <f t="shared" si="2"/>
        <v>-204.03100000000001</v>
      </c>
    </row>
    <row r="46" spans="1:15" x14ac:dyDescent="0.3">
      <c r="A46" s="14" t="s">
        <v>167</v>
      </c>
      <c r="B46" s="38" t="s">
        <v>168</v>
      </c>
      <c r="C46" s="38">
        <v>3820</v>
      </c>
      <c r="D46" s="47"/>
      <c r="E46" s="48"/>
      <c r="F46" s="16">
        <f t="shared" si="2"/>
        <v>2.609</v>
      </c>
      <c r="G46" s="17">
        <f t="shared" si="2"/>
        <v>2.1120000000000001</v>
      </c>
      <c r="H46" s="15">
        <f t="shared" si="2"/>
        <v>3.3660000000000001</v>
      </c>
      <c r="I46" s="16">
        <f t="shared" si="2"/>
        <v>5.452</v>
      </c>
      <c r="J46" s="16">
        <f t="shared" si="2"/>
        <v>7.9480000000000004</v>
      </c>
      <c r="K46" s="17">
        <f t="shared" si="2"/>
        <v>4.7350000000000003</v>
      </c>
      <c r="L46" s="16">
        <f t="shared" si="2"/>
        <v>15.420999999999999</v>
      </c>
      <c r="M46" s="16">
        <f t="shared" si="2"/>
        <v>7.2149999999999999</v>
      </c>
      <c r="N46" s="16">
        <f t="shared" si="2"/>
        <v>5.8680000000000003</v>
      </c>
      <c r="O46" s="17">
        <f t="shared" si="2"/>
        <v>2.3140000000000001</v>
      </c>
    </row>
    <row r="47" spans="1:15" x14ac:dyDescent="0.3">
      <c r="A47" s="22" t="s">
        <v>169</v>
      </c>
      <c r="B47" s="38" t="s">
        <v>170</v>
      </c>
      <c r="C47" s="38">
        <v>3820</v>
      </c>
      <c r="D47" s="47"/>
      <c r="E47" s="48"/>
      <c r="F47" s="16">
        <f t="shared" si="2"/>
        <v>-29.939</v>
      </c>
      <c r="G47" s="17">
        <f t="shared" si="2"/>
        <v>-40.045999999999999</v>
      </c>
      <c r="H47" s="15">
        <f t="shared" si="2"/>
        <v>-76.811000000000007</v>
      </c>
      <c r="I47" s="16">
        <f t="shared" si="2"/>
        <v>-61.470999999999997</v>
      </c>
      <c r="J47" s="16">
        <f t="shared" si="2"/>
        <v>-37.728999999999999</v>
      </c>
      <c r="K47" s="17">
        <f t="shared" si="2"/>
        <v>-16.66</v>
      </c>
      <c r="L47" s="16">
        <f t="shared" si="2"/>
        <v>-70.573999999999998</v>
      </c>
      <c r="M47" s="16">
        <f t="shared" si="2"/>
        <v>-46.054000000000002</v>
      </c>
      <c r="N47" s="16">
        <f t="shared" si="2"/>
        <v>-28.253</v>
      </c>
      <c r="O47" s="17">
        <f t="shared" si="2"/>
        <v>-11.777999999999999</v>
      </c>
    </row>
    <row r="48" spans="1:15" x14ac:dyDescent="0.3">
      <c r="A48" s="10" t="s">
        <v>171</v>
      </c>
      <c r="B48" s="39" t="s">
        <v>172</v>
      </c>
      <c r="C48" s="38">
        <v>3820</v>
      </c>
      <c r="D48" s="49"/>
      <c r="E48" s="50"/>
      <c r="F48" s="20">
        <f t="shared" si="2"/>
        <v>-101.73</v>
      </c>
      <c r="G48" s="21">
        <f t="shared" si="2"/>
        <v>-206.643</v>
      </c>
      <c r="H48" s="19">
        <f t="shared" si="2"/>
        <v>167.749</v>
      </c>
      <c r="I48" s="20">
        <f t="shared" si="2"/>
        <v>155.42099999999999</v>
      </c>
      <c r="J48" s="20">
        <f t="shared" si="2"/>
        <v>-104.29899999999999</v>
      </c>
      <c r="K48" s="21">
        <f t="shared" si="2"/>
        <v>-227.67000000000002</v>
      </c>
      <c r="L48" s="20">
        <f t="shared" si="2"/>
        <v>-543.43400000000008</v>
      </c>
      <c r="M48" s="20">
        <f t="shared" si="2"/>
        <v>-514.78300000000002</v>
      </c>
      <c r="N48" s="20">
        <f t="shared" si="2"/>
        <v>-709.798</v>
      </c>
      <c r="O48" s="21">
        <f t="shared" si="2"/>
        <v>-213.79499999999999</v>
      </c>
    </row>
    <row r="50" spans="1:15" x14ac:dyDescent="0.3">
      <c r="A50" s="7" t="s">
        <v>182</v>
      </c>
      <c r="B50" s="33"/>
      <c r="C50" s="33"/>
      <c r="D50" s="44"/>
      <c r="E50" s="44"/>
      <c r="F50" s="8"/>
      <c r="G50" s="9"/>
      <c r="H50" s="8"/>
      <c r="I50" s="8"/>
      <c r="J50" s="8"/>
      <c r="K50" s="9"/>
      <c r="L50" s="8"/>
      <c r="M50" s="8"/>
      <c r="N50" s="8"/>
      <c r="O50" s="9"/>
    </row>
    <row r="51" spans="1:15" x14ac:dyDescent="0.3">
      <c r="A51" s="10" t="s">
        <v>156</v>
      </c>
      <c r="B51" s="31"/>
      <c r="C51" s="31"/>
      <c r="D51" s="45"/>
      <c r="E51" s="46"/>
      <c r="F51" s="12">
        <f>F40-G40</f>
        <v>2332.0909999999999</v>
      </c>
      <c r="G51" s="13">
        <f>G40</f>
        <v>1683.346</v>
      </c>
      <c r="H51" s="11">
        <f>H40-I40</f>
        <v>2115.4220000000005</v>
      </c>
      <c r="I51" s="12">
        <f t="shared" ref="I51" si="3">I40-J40</f>
        <v>2709.9099999999989</v>
      </c>
      <c r="J51" s="12">
        <f>J40-K40</f>
        <v>2640.9840000000004</v>
      </c>
      <c r="K51" s="13">
        <f>K40</f>
        <v>1743.0770000000002</v>
      </c>
      <c r="L51" s="12">
        <f>L40-M40</f>
        <v>2611.1549999999997</v>
      </c>
      <c r="M51" s="12">
        <f t="shared" ref="M51" si="4">M40-N40</f>
        <v>2702.1569999999992</v>
      </c>
      <c r="N51" s="12">
        <f>N40-O40</f>
        <v>2222.2960000000003</v>
      </c>
      <c r="O51" s="13">
        <f>O40</f>
        <v>1481.2360000000001</v>
      </c>
    </row>
    <row r="52" spans="1:15" x14ac:dyDescent="0.3">
      <c r="A52" s="14" t="s">
        <v>158</v>
      </c>
      <c r="B52" s="34"/>
      <c r="C52" s="34"/>
      <c r="D52" s="47"/>
      <c r="E52" s="48"/>
      <c r="F52" s="16">
        <f t="shared" ref="F52:F56" si="5">F41-G41</f>
        <v>-2121.8329999999996</v>
      </c>
      <c r="G52" s="17">
        <f t="shared" ref="G52:G59" si="6">G41</f>
        <v>-1734.9960000000001</v>
      </c>
      <c r="H52" s="15">
        <f t="shared" ref="H52:J59" si="7">H41-I41</f>
        <v>-1972.2330000000002</v>
      </c>
      <c r="I52" s="16">
        <f t="shared" si="7"/>
        <v>-2308.6789999999992</v>
      </c>
      <c r="J52" s="16">
        <f t="shared" si="7"/>
        <v>-2383.4189999999999</v>
      </c>
      <c r="K52" s="17">
        <f t="shared" ref="K52:K59" si="8">K41</f>
        <v>-1837.4880000000001</v>
      </c>
      <c r="L52" s="16">
        <f t="shared" ref="L52:N59" si="9">L41-M41</f>
        <v>-2524.8789999999999</v>
      </c>
      <c r="M52" s="16">
        <f t="shared" si="9"/>
        <v>-2391.0479999999998</v>
      </c>
      <c r="N52" s="16">
        <f t="shared" si="9"/>
        <v>-2606.9300000000007</v>
      </c>
      <c r="O52" s="17">
        <f t="shared" ref="O52:O59" si="10">O41</f>
        <v>-1587.779</v>
      </c>
    </row>
    <row r="53" spans="1:15" x14ac:dyDescent="0.3">
      <c r="A53" s="14" t="s">
        <v>159</v>
      </c>
      <c r="B53" s="34"/>
      <c r="C53" s="34"/>
      <c r="D53" s="47"/>
      <c r="E53" s="48"/>
      <c r="F53" s="16">
        <f t="shared" si="5"/>
        <v>-0.82899999999999996</v>
      </c>
      <c r="G53" s="17">
        <f t="shared" si="6"/>
        <v>-1.056</v>
      </c>
      <c r="H53" s="15">
        <f t="shared" si="7"/>
        <v>6.588000000000001</v>
      </c>
      <c r="I53" s="16">
        <f t="shared" si="7"/>
        <v>6.2910000000000004</v>
      </c>
      <c r="J53" s="16">
        <f t="shared" si="7"/>
        <v>4.6269999999999998</v>
      </c>
      <c r="K53" s="17">
        <f t="shared" si="8"/>
        <v>-0.40600000000000003</v>
      </c>
      <c r="L53" s="16">
        <f t="shared" si="9"/>
        <v>5.0580000000000016</v>
      </c>
      <c r="M53" s="16">
        <f t="shared" si="9"/>
        <v>3.0779999999999998</v>
      </c>
      <c r="N53" s="16">
        <f t="shared" si="9"/>
        <v>2.4319999999999999</v>
      </c>
      <c r="O53" s="17">
        <f t="shared" si="10"/>
        <v>-1.7909999999999999</v>
      </c>
    </row>
    <row r="54" spans="1:15" x14ac:dyDescent="0.3">
      <c r="A54" s="14" t="s">
        <v>161</v>
      </c>
      <c r="B54" s="34"/>
      <c r="C54" s="34"/>
      <c r="D54" s="47"/>
      <c r="E54" s="48"/>
      <c r="F54" s="16">
        <f t="shared" si="5"/>
        <v>0</v>
      </c>
      <c r="G54" s="17">
        <f t="shared" si="6"/>
        <v>0</v>
      </c>
      <c r="H54" s="15">
        <f t="shared" si="7"/>
        <v>-0.72199999999999998</v>
      </c>
      <c r="I54" s="16">
        <f t="shared" si="7"/>
        <v>0</v>
      </c>
      <c r="J54" s="16">
        <f t="shared" si="7"/>
        <v>0</v>
      </c>
      <c r="K54" s="17">
        <f t="shared" si="8"/>
        <v>0</v>
      </c>
      <c r="L54" s="16">
        <f t="shared" si="9"/>
        <v>0</v>
      </c>
      <c r="M54" s="16">
        <f t="shared" si="9"/>
        <v>0</v>
      </c>
      <c r="N54" s="16">
        <f t="shared" si="9"/>
        <v>0</v>
      </c>
      <c r="O54" s="17">
        <f t="shared" si="10"/>
        <v>0</v>
      </c>
    </row>
    <row r="55" spans="1:15" x14ac:dyDescent="0.3">
      <c r="A55" s="14" t="s">
        <v>163</v>
      </c>
      <c r="B55" s="34"/>
      <c r="C55" s="34"/>
      <c r="D55" s="47"/>
      <c r="E55" s="48"/>
      <c r="F55" s="16">
        <f t="shared" si="5"/>
        <v>-115.82000000000001</v>
      </c>
      <c r="G55" s="17">
        <f t="shared" si="6"/>
        <v>-115.10299999999999</v>
      </c>
      <c r="H55" s="15">
        <f t="shared" si="7"/>
        <v>-119.10099999999994</v>
      </c>
      <c r="I55" s="16">
        <f t="shared" si="7"/>
        <v>-119.86400000000003</v>
      </c>
      <c r="J55" s="16">
        <f t="shared" si="7"/>
        <v>-122.66500000000001</v>
      </c>
      <c r="K55" s="17">
        <f t="shared" si="8"/>
        <v>-120.628</v>
      </c>
      <c r="L55" s="16">
        <f t="shared" si="9"/>
        <v>-104.07100000000003</v>
      </c>
      <c r="M55" s="16">
        <f t="shared" si="9"/>
        <v>-103.61799999999999</v>
      </c>
      <c r="N55" s="16">
        <f t="shared" si="9"/>
        <v>-100.08000000000001</v>
      </c>
      <c r="O55" s="17">
        <f t="shared" si="10"/>
        <v>-95.796999999999997</v>
      </c>
    </row>
    <row r="56" spans="1:15" x14ac:dyDescent="0.3">
      <c r="A56" s="18" t="s">
        <v>165</v>
      </c>
      <c r="B56" s="35"/>
      <c r="C56" s="35"/>
      <c r="D56" s="49"/>
      <c r="E56" s="50"/>
      <c r="F56" s="20">
        <f t="shared" si="5"/>
        <v>94.109000000000009</v>
      </c>
      <c r="G56" s="21">
        <f t="shared" si="6"/>
        <v>-168.209</v>
      </c>
      <c r="H56" s="19">
        <f t="shared" si="7"/>
        <v>29.353999999999985</v>
      </c>
      <c r="I56" s="20">
        <f t="shared" si="7"/>
        <v>286.25800000000004</v>
      </c>
      <c r="J56" s="20">
        <f t="shared" si="7"/>
        <v>140.82699999999997</v>
      </c>
      <c r="K56" s="21">
        <f t="shared" si="8"/>
        <v>-215.64499999999998</v>
      </c>
      <c r="L56" s="20">
        <f t="shared" si="9"/>
        <v>-12.536999999999978</v>
      </c>
      <c r="M56" s="20">
        <f t="shared" si="9"/>
        <v>210.56900000000002</v>
      </c>
      <c r="N56" s="20">
        <f t="shared" si="9"/>
        <v>-482.58200000000005</v>
      </c>
      <c r="O56" s="21">
        <f t="shared" si="10"/>
        <v>-204.03100000000001</v>
      </c>
    </row>
    <row r="57" spans="1:15" x14ac:dyDescent="0.3">
      <c r="A57" s="14" t="s">
        <v>167</v>
      </c>
      <c r="B57" s="34"/>
      <c r="C57" s="34"/>
      <c r="D57" s="47"/>
      <c r="E57" s="48"/>
      <c r="F57" s="16">
        <f>F46-G46</f>
        <v>0.49699999999999989</v>
      </c>
      <c r="G57" s="17">
        <f t="shared" si="6"/>
        <v>2.1120000000000001</v>
      </c>
      <c r="H57" s="15">
        <f t="shared" si="7"/>
        <v>-2.0859999999999999</v>
      </c>
      <c r="I57" s="16">
        <f t="shared" si="7"/>
        <v>-2.4960000000000004</v>
      </c>
      <c r="J57" s="16">
        <f t="shared" si="7"/>
        <v>3.2130000000000001</v>
      </c>
      <c r="K57" s="17">
        <f t="shared" si="8"/>
        <v>4.7350000000000003</v>
      </c>
      <c r="L57" s="16">
        <f t="shared" si="9"/>
        <v>8.2059999999999995</v>
      </c>
      <c r="M57" s="16">
        <f t="shared" si="9"/>
        <v>1.3469999999999995</v>
      </c>
      <c r="N57" s="16">
        <f t="shared" si="9"/>
        <v>3.5540000000000003</v>
      </c>
      <c r="O57" s="17">
        <f t="shared" si="10"/>
        <v>2.3140000000000001</v>
      </c>
    </row>
    <row r="58" spans="1:15" x14ac:dyDescent="0.3">
      <c r="A58" s="22" t="s">
        <v>169</v>
      </c>
      <c r="B58" s="34"/>
      <c r="C58" s="34"/>
      <c r="D58" s="47"/>
      <c r="E58" s="48"/>
      <c r="F58" s="16">
        <f>F47-G47</f>
        <v>10.106999999999999</v>
      </c>
      <c r="G58" s="17">
        <f t="shared" si="6"/>
        <v>-40.045999999999999</v>
      </c>
      <c r="H58" s="15">
        <f t="shared" si="7"/>
        <v>-15.340000000000011</v>
      </c>
      <c r="I58" s="16">
        <f t="shared" si="7"/>
        <v>-23.741999999999997</v>
      </c>
      <c r="J58" s="16">
        <f t="shared" si="7"/>
        <v>-21.068999999999999</v>
      </c>
      <c r="K58" s="17">
        <f t="shared" si="8"/>
        <v>-16.66</v>
      </c>
      <c r="L58" s="16">
        <f t="shared" si="9"/>
        <v>-24.519999999999996</v>
      </c>
      <c r="M58" s="16">
        <f t="shared" si="9"/>
        <v>-17.801000000000002</v>
      </c>
      <c r="N58" s="16">
        <f t="shared" si="9"/>
        <v>-16.475000000000001</v>
      </c>
      <c r="O58" s="17">
        <f t="shared" si="10"/>
        <v>-11.777999999999999</v>
      </c>
    </row>
    <row r="59" spans="1:15" x14ac:dyDescent="0.3">
      <c r="A59" s="10" t="s">
        <v>171</v>
      </c>
      <c r="B59" s="31"/>
      <c r="C59" s="31"/>
      <c r="D59" s="49"/>
      <c r="E59" s="50"/>
      <c r="F59" s="20">
        <f>F48-G48</f>
        <v>104.913</v>
      </c>
      <c r="G59" s="21">
        <f t="shared" si="6"/>
        <v>-206.643</v>
      </c>
      <c r="H59" s="19">
        <f t="shared" si="7"/>
        <v>12.328000000000003</v>
      </c>
      <c r="I59" s="20">
        <f t="shared" si="7"/>
        <v>259.71999999999997</v>
      </c>
      <c r="J59" s="20">
        <f t="shared" si="7"/>
        <v>123.37100000000002</v>
      </c>
      <c r="K59" s="21">
        <f t="shared" si="8"/>
        <v>-227.67000000000002</v>
      </c>
      <c r="L59" s="20">
        <f t="shared" si="9"/>
        <v>-28.651000000000067</v>
      </c>
      <c r="M59" s="20">
        <f t="shared" si="9"/>
        <v>195.01499999999999</v>
      </c>
      <c r="N59" s="20">
        <f t="shared" si="9"/>
        <v>-496.00300000000004</v>
      </c>
      <c r="O59" s="21">
        <f t="shared" si="10"/>
        <v>-213.79499999999999</v>
      </c>
    </row>
    <row r="62" spans="1:15" x14ac:dyDescent="0.3">
      <c r="A62" s="7" t="s">
        <v>183</v>
      </c>
      <c r="B62" s="33"/>
      <c r="C62" s="33"/>
      <c r="D62" s="44"/>
      <c r="E62" s="44"/>
      <c r="F62" s="8"/>
      <c r="G62" s="9"/>
      <c r="H62" s="8"/>
      <c r="I62" s="8"/>
      <c r="J62" s="8"/>
      <c r="K62" s="9"/>
      <c r="L62" s="8"/>
      <c r="M62" s="8"/>
      <c r="N62" s="8"/>
      <c r="O62" s="9"/>
    </row>
    <row r="63" spans="1:15" x14ac:dyDescent="0.3">
      <c r="A63" s="10" t="s">
        <v>156</v>
      </c>
      <c r="B63" s="38" t="s">
        <v>157</v>
      </c>
      <c r="C63" s="38">
        <v>3820</v>
      </c>
      <c r="D63" s="45">
        <v>0</v>
      </c>
      <c r="E63" s="46">
        <v>0</v>
      </c>
      <c r="F63" s="12">
        <v>7181.2330000000002</v>
      </c>
      <c r="G63" s="13">
        <v>3580.4229999999998</v>
      </c>
      <c r="H63" s="11">
        <v>14463.834000000001</v>
      </c>
      <c r="I63" s="12">
        <v>10285.807000000001</v>
      </c>
      <c r="J63" s="12">
        <v>6949.0789999999997</v>
      </c>
      <c r="K63" s="13">
        <v>3438.5839999999998</v>
      </c>
      <c r="L63" s="12">
        <v>13070.336693957192</v>
      </c>
      <c r="M63" s="12">
        <v>9466.8370576551606</v>
      </c>
      <c r="N63" s="12">
        <v>6466.6182059412222</v>
      </c>
      <c r="O63" s="13">
        <v>3017.7323144691218</v>
      </c>
    </row>
    <row r="64" spans="1:15" x14ac:dyDescent="0.3">
      <c r="A64" s="14" t="s">
        <v>158</v>
      </c>
      <c r="B64" s="38"/>
      <c r="C64" s="38">
        <v>3820</v>
      </c>
      <c r="D64" s="47">
        <v>0</v>
      </c>
      <c r="E64" s="48">
        <v>0</v>
      </c>
      <c r="F64" s="16">
        <v>-6863.5010000000002</v>
      </c>
      <c r="G64" s="17">
        <v>-3431.3639999999996</v>
      </c>
      <c r="H64" s="15">
        <v>-13972.8815</v>
      </c>
      <c r="I64" s="16">
        <v>-9862.2489999999998</v>
      </c>
      <c r="J64" s="16">
        <v>-6664.0819999999994</v>
      </c>
      <c r="K64" s="17">
        <v>-3303.0239999999999</v>
      </c>
      <c r="L64" s="16">
        <v>-12615.033262661122</v>
      </c>
      <c r="M64" s="16">
        <v>-9127.1289109630179</v>
      </c>
      <c r="N64" s="16">
        <v>-6239.3835271025873</v>
      </c>
      <c r="O64" s="17">
        <v>-2912.7405148617422</v>
      </c>
    </row>
    <row r="65" spans="1:15" x14ac:dyDescent="0.3">
      <c r="A65" s="14" t="s">
        <v>159</v>
      </c>
      <c r="B65" s="38" t="s">
        <v>160</v>
      </c>
      <c r="C65" s="38">
        <v>3820</v>
      </c>
      <c r="D65" s="47">
        <v>0</v>
      </c>
      <c r="E65" s="48">
        <v>0</v>
      </c>
      <c r="F65" s="16">
        <v>0</v>
      </c>
      <c r="G65" s="17">
        <v>0</v>
      </c>
      <c r="H65" s="15">
        <v>0</v>
      </c>
      <c r="I65" s="16">
        <v>0</v>
      </c>
      <c r="J65" s="16">
        <v>0</v>
      </c>
      <c r="K65" s="17">
        <v>0</v>
      </c>
      <c r="L65" s="16">
        <v>0</v>
      </c>
      <c r="M65" s="16">
        <v>0</v>
      </c>
      <c r="N65" s="16">
        <v>0</v>
      </c>
      <c r="O65" s="17">
        <v>0</v>
      </c>
    </row>
    <row r="66" spans="1:15" x14ac:dyDescent="0.3">
      <c r="A66" s="14" t="s">
        <v>161</v>
      </c>
      <c r="B66" s="38" t="s">
        <v>162</v>
      </c>
      <c r="C66" s="38">
        <v>3820</v>
      </c>
      <c r="D66" s="47">
        <v>0</v>
      </c>
      <c r="E66" s="48">
        <v>0</v>
      </c>
      <c r="F66" s="16">
        <v>0</v>
      </c>
      <c r="G66" s="17">
        <v>0</v>
      </c>
      <c r="H66" s="15">
        <v>0</v>
      </c>
      <c r="I66" s="16">
        <v>0</v>
      </c>
      <c r="J66" s="16">
        <v>0</v>
      </c>
      <c r="K66" s="17">
        <v>0</v>
      </c>
      <c r="L66" s="16">
        <v>0</v>
      </c>
      <c r="M66" s="16">
        <v>0</v>
      </c>
      <c r="N66" s="16">
        <v>0</v>
      </c>
      <c r="O66" s="17">
        <v>0</v>
      </c>
    </row>
    <row r="67" spans="1:15" x14ac:dyDescent="0.3">
      <c r="A67" s="14" t="s">
        <v>163</v>
      </c>
      <c r="B67" s="38" t="s">
        <v>164</v>
      </c>
      <c r="C67" s="38">
        <v>3820</v>
      </c>
      <c r="D67" s="47"/>
      <c r="E67" s="48"/>
      <c r="F67" s="16">
        <v>-83.072999999999993</v>
      </c>
      <c r="G67" s="17">
        <v>-42.188000000000002</v>
      </c>
      <c r="H67" s="15">
        <v>-150.13600000000002</v>
      </c>
      <c r="I67" s="16">
        <v>-108.128</v>
      </c>
      <c r="J67" s="16">
        <v>-71.87</v>
      </c>
      <c r="K67" s="17">
        <v>-34.869999999999997</v>
      </c>
      <c r="L67" s="16">
        <v>-69.672484633558469</v>
      </c>
      <c r="M67" s="16">
        <v>-50.194978066975153</v>
      </c>
      <c r="N67" s="16">
        <v>-33.041291410917793</v>
      </c>
      <c r="O67" s="17">
        <v>-16.723669291713904</v>
      </c>
    </row>
    <row r="68" spans="1:15" x14ac:dyDescent="0.3">
      <c r="A68" s="18" t="s">
        <v>165</v>
      </c>
      <c r="B68" s="39" t="s">
        <v>166</v>
      </c>
      <c r="C68" s="38">
        <v>3820</v>
      </c>
      <c r="D68" s="49">
        <v>0</v>
      </c>
      <c r="E68" s="50">
        <v>0</v>
      </c>
      <c r="F68" s="20">
        <v>234.65899999999999</v>
      </c>
      <c r="G68" s="21">
        <v>106.871</v>
      </c>
      <c r="H68" s="19">
        <v>340.81649999999996</v>
      </c>
      <c r="I68" s="20">
        <v>315.43</v>
      </c>
      <c r="J68" s="20">
        <v>213.12699999999998</v>
      </c>
      <c r="K68" s="21">
        <v>100.69</v>
      </c>
      <c r="L68" s="20">
        <v>385.63094666251237</v>
      </c>
      <c r="M68" s="20">
        <v>289.48316862516555</v>
      </c>
      <c r="N68" s="20">
        <v>194.19338742771697</v>
      </c>
      <c r="O68" s="21">
        <v>88.268130315665672</v>
      </c>
    </row>
    <row r="69" spans="1:15" x14ac:dyDescent="0.3">
      <c r="A69" s="14" t="s">
        <v>167</v>
      </c>
      <c r="B69" s="38" t="s">
        <v>168</v>
      </c>
      <c r="C69" s="38">
        <v>3820</v>
      </c>
      <c r="D69" s="47"/>
      <c r="E69" s="48"/>
      <c r="F69" s="16">
        <v>23.472999999999999</v>
      </c>
      <c r="G69" s="17">
        <v>11.759</v>
      </c>
      <c r="H69" s="15">
        <v>46.095500000000001</v>
      </c>
      <c r="I69" s="16">
        <v>37.061</v>
      </c>
      <c r="J69" s="16">
        <v>27.52</v>
      </c>
      <c r="K69" s="17">
        <v>9.32</v>
      </c>
      <c r="L69" s="16">
        <v>38.532372817810014</v>
      </c>
      <c r="M69" s="16">
        <v>29.947008228621268</v>
      </c>
      <c r="N69" s="16">
        <v>19.71278711337764</v>
      </c>
      <c r="O69" s="17">
        <v>8.7740418091144061</v>
      </c>
    </row>
    <row r="70" spans="1:15" x14ac:dyDescent="0.3">
      <c r="A70" s="22" t="s">
        <v>169</v>
      </c>
      <c r="B70" s="38" t="s">
        <v>170</v>
      </c>
      <c r="C70" s="38">
        <v>3820</v>
      </c>
      <c r="D70" s="47">
        <v>0</v>
      </c>
      <c r="E70" s="48">
        <v>0</v>
      </c>
      <c r="F70" s="16"/>
      <c r="G70" s="17"/>
      <c r="H70" s="15">
        <v>0</v>
      </c>
      <c r="I70" s="16">
        <v>0</v>
      </c>
      <c r="J70" s="16"/>
      <c r="K70" s="17"/>
      <c r="L70" s="16">
        <v>18.692983132717831</v>
      </c>
      <c r="M70" s="16">
        <v>14.85060588183933</v>
      </c>
      <c r="N70" s="16">
        <v>9.7631265878807838</v>
      </c>
      <c r="O70" s="17">
        <v>4.2993956155673434</v>
      </c>
    </row>
    <row r="71" spans="1:15" x14ac:dyDescent="0.3">
      <c r="A71" s="10" t="s">
        <v>171</v>
      </c>
      <c r="B71" s="39" t="s">
        <v>172</v>
      </c>
      <c r="C71" s="38">
        <v>3820</v>
      </c>
      <c r="D71" s="49">
        <v>0</v>
      </c>
      <c r="E71" s="50">
        <v>0</v>
      </c>
      <c r="F71" s="20">
        <v>258.13200000000001</v>
      </c>
      <c r="G71" s="21">
        <v>118.63</v>
      </c>
      <c r="H71" s="19">
        <v>386.91199999999998</v>
      </c>
      <c r="I71" s="20">
        <v>352.49099999999999</v>
      </c>
      <c r="J71" s="20">
        <v>240.64699999999999</v>
      </c>
      <c r="K71" s="21">
        <v>110.01</v>
      </c>
      <c r="L71" s="20">
        <v>442.85630261304021</v>
      </c>
      <c r="M71" s="20">
        <v>334.28078273562613</v>
      </c>
      <c r="N71" s="20">
        <v>223.66930112897538</v>
      </c>
      <c r="O71" s="21">
        <v>101.341567740347</v>
      </c>
    </row>
    <row r="73" spans="1:15" x14ac:dyDescent="0.3">
      <c r="A73" s="7" t="s">
        <v>184</v>
      </c>
      <c r="B73" s="33"/>
      <c r="C73" s="33"/>
      <c r="D73" s="44"/>
      <c r="E73" s="44"/>
      <c r="F73" s="8"/>
      <c r="G73" s="9"/>
      <c r="H73" s="8"/>
      <c r="I73" s="8"/>
      <c r="J73" s="8"/>
      <c r="K73" s="9"/>
      <c r="L73" s="8"/>
      <c r="M73" s="8"/>
      <c r="N73" s="8"/>
      <c r="O73" s="9"/>
    </row>
    <row r="74" spans="1:15" x14ac:dyDescent="0.3">
      <c r="A74" s="10" t="s">
        <v>156</v>
      </c>
      <c r="B74" s="31"/>
      <c r="C74" s="31"/>
      <c r="D74" s="45">
        <f>D63-E63</f>
        <v>0</v>
      </c>
      <c r="E74" s="46"/>
      <c r="F74" s="12">
        <f>F63-G63</f>
        <v>3600.8100000000004</v>
      </c>
      <c r="G74" s="13">
        <f>G63</f>
        <v>3580.4229999999998</v>
      </c>
      <c r="H74" s="11">
        <f>H63-I63</f>
        <v>4178.027</v>
      </c>
      <c r="I74" s="12">
        <f t="shared" ref="I74" si="11">I63-J63</f>
        <v>3336.728000000001</v>
      </c>
      <c r="J74" s="12">
        <f>J63-K63</f>
        <v>3510.4949999999999</v>
      </c>
      <c r="K74" s="13">
        <f>K63</f>
        <v>3438.5839999999998</v>
      </c>
      <c r="L74" s="12">
        <f>L63-M63</f>
        <v>3603.4996363020309</v>
      </c>
      <c r="M74" s="12">
        <f t="shared" ref="M74" si="12">M63-N63</f>
        <v>3000.2188517139384</v>
      </c>
      <c r="N74" s="12">
        <f>N63-O63</f>
        <v>3448.8858914721004</v>
      </c>
      <c r="O74" s="13">
        <f>O63</f>
        <v>3017.7323144691218</v>
      </c>
    </row>
    <row r="75" spans="1:15" x14ac:dyDescent="0.3">
      <c r="A75" s="14" t="s">
        <v>158</v>
      </c>
      <c r="B75" s="34"/>
      <c r="C75" s="34"/>
      <c r="D75" s="47">
        <f t="shared" ref="D75:F82" si="13">D64-E64</f>
        <v>0</v>
      </c>
      <c r="E75" s="48"/>
      <c r="F75" s="16">
        <f t="shared" si="13"/>
        <v>-3432.1370000000006</v>
      </c>
      <c r="G75" s="17">
        <f t="shared" ref="G75:G82" si="14">G64</f>
        <v>-3431.3639999999996</v>
      </c>
      <c r="H75" s="15">
        <f t="shared" ref="H75:J82" si="15">H64-I64</f>
        <v>-4110.6324999999997</v>
      </c>
      <c r="I75" s="16">
        <f t="shared" si="15"/>
        <v>-3198.1670000000004</v>
      </c>
      <c r="J75" s="16">
        <f t="shared" si="15"/>
        <v>-3361.0579999999995</v>
      </c>
      <c r="K75" s="17">
        <f t="shared" ref="K75:K82" si="16">K64</f>
        <v>-3303.0239999999999</v>
      </c>
      <c r="L75" s="16">
        <f t="shared" ref="L75:N82" si="17">L64-M64</f>
        <v>-3487.9043516981037</v>
      </c>
      <c r="M75" s="16">
        <f t="shared" si="17"/>
        <v>-2887.7453838604306</v>
      </c>
      <c r="N75" s="16">
        <f t="shared" si="17"/>
        <v>-3326.6430122408451</v>
      </c>
      <c r="O75" s="17">
        <f t="shared" ref="O75:O82" si="18">O64</f>
        <v>-2912.7405148617422</v>
      </c>
    </row>
    <row r="76" spans="1:15" x14ac:dyDescent="0.3">
      <c r="A76" s="14" t="s">
        <v>159</v>
      </c>
      <c r="B76" s="34"/>
      <c r="C76" s="34"/>
      <c r="D76" s="47">
        <f t="shared" si="13"/>
        <v>0</v>
      </c>
      <c r="E76" s="48"/>
      <c r="F76" s="16">
        <f t="shared" si="13"/>
        <v>0</v>
      </c>
      <c r="G76" s="17">
        <f t="shared" si="14"/>
        <v>0</v>
      </c>
      <c r="H76" s="15">
        <f t="shared" si="15"/>
        <v>0</v>
      </c>
      <c r="I76" s="16">
        <f t="shared" si="15"/>
        <v>0</v>
      </c>
      <c r="J76" s="16">
        <f t="shared" si="15"/>
        <v>0</v>
      </c>
      <c r="K76" s="17">
        <f t="shared" si="16"/>
        <v>0</v>
      </c>
      <c r="L76" s="16">
        <f t="shared" si="17"/>
        <v>0</v>
      </c>
      <c r="M76" s="16">
        <f t="shared" si="17"/>
        <v>0</v>
      </c>
      <c r="N76" s="16">
        <f t="shared" si="17"/>
        <v>0</v>
      </c>
      <c r="O76" s="17">
        <f t="shared" si="18"/>
        <v>0</v>
      </c>
    </row>
    <row r="77" spans="1:15" x14ac:dyDescent="0.3">
      <c r="A77" s="14" t="s">
        <v>161</v>
      </c>
      <c r="B77" s="34"/>
      <c r="C77" s="34"/>
      <c r="D77" s="47">
        <f t="shared" si="13"/>
        <v>0</v>
      </c>
      <c r="E77" s="48"/>
      <c r="F77" s="16">
        <f t="shared" si="13"/>
        <v>0</v>
      </c>
      <c r="G77" s="17">
        <f t="shared" si="14"/>
        <v>0</v>
      </c>
      <c r="H77" s="15">
        <f t="shared" si="15"/>
        <v>0</v>
      </c>
      <c r="I77" s="16">
        <f t="shared" si="15"/>
        <v>0</v>
      </c>
      <c r="J77" s="16">
        <f t="shared" si="15"/>
        <v>0</v>
      </c>
      <c r="K77" s="17">
        <f t="shared" si="16"/>
        <v>0</v>
      </c>
      <c r="L77" s="16">
        <f t="shared" si="17"/>
        <v>0</v>
      </c>
      <c r="M77" s="16">
        <f t="shared" si="17"/>
        <v>0</v>
      </c>
      <c r="N77" s="16">
        <f t="shared" si="17"/>
        <v>0</v>
      </c>
      <c r="O77" s="17">
        <f t="shared" si="18"/>
        <v>0</v>
      </c>
    </row>
    <row r="78" spans="1:15" x14ac:dyDescent="0.3">
      <c r="A78" s="14" t="s">
        <v>163</v>
      </c>
      <c r="B78" s="34"/>
      <c r="C78" s="34"/>
      <c r="D78" s="47">
        <f t="shared" si="13"/>
        <v>0</v>
      </c>
      <c r="E78" s="48"/>
      <c r="F78" s="16">
        <f t="shared" si="13"/>
        <v>-40.884999999999991</v>
      </c>
      <c r="G78" s="17">
        <f t="shared" si="14"/>
        <v>-42.188000000000002</v>
      </c>
      <c r="H78" s="15">
        <f t="shared" si="15"/>
        <v>-42.008000000000024</v>
      </c>
      <c r="I78" s="16">
        <f t="shared" si="15"/>
        <v>-36.257999999999996</v>
      </c>
      <c r="J78" s="16">
        <f t="shared" si="15"/>
        <v>-37.000000000000007</v>
      </c>
      <c r="K78" s="17">
        <f t="shared" si="16"/>
        <v>-34.869999999999997</v>
      </c>
      <c r="L78" s="16">
        <f t="shared" si="17"/>
        <v>-19.477506566583315</v>
      </c>
      <c r="M78" s="16">
        <f t="shared" si="17"/>
        <v>-17.15368665605736</v>
      </c>
      <c r="N78" s="16">
        <f t="shared" si="17"/>
        <v>-16.317622119203889</v>
      </c>
      <c r="O78" s="17">
        <f t="shared" si="18"/>
        <v>-16.723669291713904</v>
      </c>
    </row>
    <row r="79" spans="1:15" x14ac:dyDescent="0.3">
      <c r="A79" s="18" t="s">
        <v>165</v>
      </c>
      <c r="B79" s="35"/>
      <c r="C79" s="35"/>
      <c r="D79" s="49">
        <f t="shared" si="13"/>
        <v>0</v>
      </c>
      <c r="E79" s="50"/>
      <c r="F79" s="20">
        <f t="shared" si="13"/>
        <v>127.788</v>
      </c>
      <c r="G79" s="21">
        <f t="shared" si="14"/>
        <v>106.871</v>
      </c>
      <c r="H79" s="19">
        <f t="shared" si="15"/>
        <v>25.386499999999955</v>
      </c>
      <c r="I79" s="20">
        <f t="shared" si="15"/>
        <v>102.30300000000003</v>
      </c>
      <c r="J79" s="20">
        <f t="shared" si="15"/>
        <v>112.43699999999998</v>
      </c>
      <c r="K79" s="21">
        <f t="shared" si="16"/>
        <v>100.69</v>
      </c>
      <c r="L79" s="20">
        <f t="shared" si="17"/>
        <v>96.147778037346825</v>
      </c>
      <c r="M79" s="20">
        <f t="shared" si="17"/>
        <v>95.289781197448576</v>
      </c>
      <c r="N79" s="20">
        <f t="shared" si="17"/>
        <v>105.9252571120513</v>
      </c>
      <c r="O79" s="21">
        <f t="shared" si="18"/>
        <v>88.268130315665672</v>
      </c>
    </row>
    <row r="80" spans="1:15" x14ac:dyDescent="0.3">
      <c r="A80" s="14" t="s">
        <v>167</v>
      </c>
      <c r="B80" s="34"/>
      <c r="C80" s="34"/>
      <c r="D80" s="47">
        <f t="shared" si="13"/>
        <v>0</v>
      </c>
      <c r="E80" s="48"/>
      <c r="F80" s="16">
        <f t="shared" si="13"/>
        <v>11.713999999999999</v>
      </c>
      <c r="G80" s="17">
        <f t="shared" si="14"/>
        <v>11.759</v>
      </c>
      <c r="H80" s="15">
        <f t="shared" si="15"/>
        <v>9.0345000000000013</v>
      </c>
      <c r="I80" s="16">
        <f t="shared" si="15"/>
        <v>9.5410000000000004</v>
      </c>
      <c r="J80" s="16">
        <f t="shared" si="15"/>
        <v>18.2</v>
      </c>
      <c r="K80" s="17">
        <f t="shared" si="16"/>
        <v>9.32</v>
      </c>
      <c r="L80" s="16">
        <f t="shared" si="17"/>
        <v>8.585364589188746</v>
      </c>
      <c r="M80" s="16">
        <f t="shared" si="17"/>
        <v>10.234221115243628</v>
      </c>
      <c r="N80" s="16">
        <f t="shared" si="17"/>
        <v>10.938745304263234</v>
      </c>
      <c r="O80" s="17">
        <f t="shared" si="18"/>
        <v>8.7740418091144061</v>
      </c>
    </row>
    <row r="81" spans="1:15" x14ac:dyDescent="0.3">
      <c r="A81" s="22" t="s">
        <v>169</v>
      </c>
      <c r="B81" s="34"/>
      <c r="C81" s="34"/>
      <c r="D81" s="47">
        <f t="shared" si="13"/>
        <v>0</v>
      </c>
      <c r="E81" s="48"/>
      <c r="F81" s="16">
        <f t="shared" si="13"/>
        <v>0</v>
      </c>
      <c r="G81" s="17">
        <f t="shared" si="14"/>
        <v>0</v>
      </c>
      <c r="H81" s="15">
        <f t="shared" si="15"/>
        <v>0</v>
      </c>
      <c r="I81" s="16">
        <f t="shared" si="15"/>
        <v>0</v>
      </c>
      <c r="J81" s="16">
        <f t="shared" si="15"/>
        <v>0</v>
      </c>
      <c r="K81" s="17">
        <f t="shared" si="16"/>
        <v>0</v>
      </c>
      <c r="L81" s="16">
        <f t="shared" si="17"/>
        <v>3.842377250878501</v>
      </c>
      <c r="M81" s="16">
        <f t="shared" si="17"/>
        <v>5.0874792939585465</v>
      </c>
      <c r="N81" s="16">
        <f t="shared" si="17"/>
        <v>5.4637309723134404</v>
      </c>
      <c r="O81" s="17">
        <f t="shared" si="18"/>
        <v>4.2993956155673434</v>
      </c>
    </row>
    <row r="82" spans="1:15" x14ac:dyDescent="0.3">
      <c r="A82" s="10" t="s">
        <v>171</v>
      </c>
      <c r="B82" s="31"/>
      <c r="C82" s="31"/>
      <c r="D82" s="49">
        <f t="shared" si="13"/>
        <v>0</v>
      </c>
      <c r="E82" s="50"/>
      <c r="F82" s="20">
        <f t="shared" si="13"/>
        <v>139.50200000000001</v>
      </c>
      <c r="G82" s="21">
        <f t="shared" si="14"/>
        <v>118.63</v>
      </c>
      <c r="H82" s="19">
        <f t="shared" si="15"/>
        <v>34.420999999999992</v>
      </c>
      <c r="I82" s="20">
        <f t="shared" si="15"/>
        <v>111.84399999999999</v>
      </c>
      <c r="J82" s="20">
        <f t="shared" si="15"/>
        <v>130.637</v>
      </c>
      <c r="K82" s="21">
        <f t="shared" si="16"/>
        <v>110.01</v>
      </c>
      <c r="L82" s="20">
        <f t="shared" si="17"/>
        <v>108.57551987741408</v>
      </c>
      <c r="M82" s="20">
        <f t="shared" si="17"/>
        <v>110.61148160665076</v>
      </c>
      <c r="N82" s="20">
        <f t="shared" si="17"/>
        <v>122.32773338862837</v>
      </c>
      <c r="O82" s="21">
        <f t="shared" si="18"/>
        <v>101.341567740347</v>
      </c>
    </row>
    <row r="86" spans="1:15" x14ac:dyDescent="0.3">
      <c r="A86" s="7" t="s">
        <v>185</v>
      </c>
      <c r="B86" s="33"/>
      <c r="C86" s="33"/>
      <c r="D86" s="44"/>
      <c r="E86" s="44"/>
      <c r="F86" s="8"/>
      <c r="G86" s="9"/>
      <c r="H86" s="8"/>
      <c r="I86" s="8"/>
      <c r="J86" s="8"/>
      <c r="K86" s="9"/>
      <c r="L86" s="8"/>
      <c r="M86" s="8"/>
      <c r="N86" s="8"/>
      <c r="O86" s="9"/>
    </row>
    <row r="87" spans="1:15" x14ac:dyDescent="0.3">
      <c r="A87" s="10" t="s">
        <v>156</v>
      </c>
      <c r="B87" s="31"/>
      <c r="C87" s="31"/>
      <c r="D87" s="45">
        <v>0</v>
      </c>
      <c r="E87" s="46">
        <v>0</v>
      </c>
      <c r="F87" s="12">
        <v>5934.4620000000004</v>
      </c>
      <c r="G87" s="13">
        <v>2595.5299999999997</v>
      </c>
      <c r="H87" s="11">
        <v>10802.648999999999</v>
      </c>
      <c r="I87" s="12">
        <v>7587.7729999999992</v>
      </c>
      <c r="J87" s="12">
        <v>5171.1289999999999</v>
      </c>
      <c r="K87" s="13">
        <v>2408.652</v>
      </c>
      <c r="L87" s="12">
        <v>9854.6569999999992</v>
      </c>
      <c r="M87" s="12">
        <v>6768.6549999999997</v>
      </c>
      <c r="N87" s="12">
        <v>4478.6819999999998</v>
      </c>
      <c r="O87" s="13">
        <v>1967.691</v>
      </c>
    </row>
    <row r="88" spans="1:15" x14ac:dyDescent="0.3">
      <c r="A88" s="14" t="s">
        <v>158</v>
      </c>
      <c r="B88" s="34"/>
      <c r="C88" s="34"/>
      <c r="D88" s="47">
        <v>0</v>
      </c>
      <c r="E88" s="48">
        <v>0</v>
      </c>
      <c r="F88" s="16">
        <v>-5723.4330000000009</v>
      </c>
      <c r="G88" s="17">
        <v>-2528.1299999999997</v>
      </c>
      <c r="H88" s="15">
        <v>-10558.198999999999</v>
      </c>
      <c r="I88" s="16">
        <v>-7336.1799999999994</v>
      </c>
      <c r="J88" s="16">
        <v>-4998.9540000000006</v>
      </c>
      <c r="K88" s="17">
        <v>-2340.922</v>
      </c>
      <c r="L88" s="16">
        <v>-9566.0629999999983</v>
      </c>
      <c r="M88" s="16">
        <v>-6576.018</v>
      </c>
      <c r="N88" s="16">
        <v>-4360.8090000000002</v>
      </c>
      <c r="O88" s="17">
        <v>-1923.9870000000001</v>
      </c>
    </row>
    <row r="89" spans="1:15" x14ac:dyDescent="0.3">
      <c r="A89" s="14" t="s">
        <v>159</v>
      </c>
      <c r="B89" s="34"/>
      <c r="C89" s="34"/>
      <c r="D89" s="47">
        <v>0</v>
      </c>
      <c r="E89" s="48">
        <v>0</v>
      </c>
      <c r="F89" s="16">
        <v>2.75</v>
      </c>
      <c r="G89" s="17">
        <v>0.8</v>
      </c>
      <c r="H89" s="15">
        <v>-107.706</v>
      </c>
      <c r="I89" s="16">
        <v>2.7509999999999999</v>
      </c>
      <c r="J89" s="16">
        <v>4.7699999999999996</v>
      </c>
      <c r="K89" s="17">
        <v>2.8239999999999998</v>
      </c>
      <c r="L89" s="16">
        <v>5.3949999999999996</v>
      </c>
      <c r="M89" s="16">
        <v>4.6379999999999999</v>
      </c>
      <c r="N89" s="16">
        <v>8.6110000000000007</v>
      </c>
      <c r="O89" s="17">
        <v>2.4929999999999999</v>
      </c>
    </row>
    <row r="90" spans="1:15" x14ac:dyDescent="0.3">
      <c r="A90" s="14" t="s">
        <v>161</v>
      </c>
      <c r="B90" s="34"/>
      <c r="C90" s="34"/>
      <c r="D90" s="47">
        <v>0</v>
      </c>
      <c r="E90" s="48">
        <v>0</v>
      </c>
      <c r="F90" s="16">
        <v>-1.3919999999999999</v>
      </c>
      <c r="G90" s="17">
        <v>0</v>
      </c>
      <c r="H90" s="15">
        <v>-1.6E-2</v>
      </c>
      <c r="I90" s="16">
        <v>0</v>
      </c>
      <c r="J90" s="16">
        <v>0</v>
      </c>
      <c r="K90" s="17">
        <v>0</v>
      </c>
      <c r="L90" s="16">
        <v>0</v>
      </c>
      <c r="M90" s="16">
        <v>-0.80500000000000005</v>
      </c>
      <c r="N90" s="16">
        <v>-0.81200000000000006</v>
      </c>
      <c r="O90" s="17">
        <v>0</v>
      </c>
    </row>
    <row r="91" spans="1:15" x14ac:dyDescent="0.3">
      <c r="A91" s="14" t="s">
        <v>163</v>
      </c>
      <c r="B91" s="34"/>
      <c r="C91" s="34"/>
      <c r="D91" s="47">
        <v>0</v>
      </c>
      <c r="E91" s="48">
        <v>0</v>
      </c>
      <c r="F91" s="16">
        <v>-96.896000000000001</v>
      </c>
      <c r="G91" s="17">
        <v>-46.371000000000002</v>
      </c>
      <c r="H91" s="15">
        <v>-165.62100000000001</v>
      </c>
      <c r="I91" s="16">
        <v>-118.83699999999999</v>
      </c>
      <c r="J91" s="16">
        <v>-69.781999999999996</v>
      </c>
      <c r="K91" s="17">
        <v>-37.900999999999996</v>
      </c>
      <c r="L91" s="16">
        <v>-92.638000000000005</v>
      </c>
      <c r="M91" s="16">
        <v>-60.936</v>
      </c>
      <c r="N91" s="16">
        <v>-39.637</v>
      </c>
      <c r="O91" s="17">
        <v>-19.675999999999998</v>
      </c>
    </row>
    <row r="92" spans="1:15" x14ac:dyDescent="0.3">
      <c r="A92" s="18" t="s">
        <v>165</v>
      </c>
      <c r="B92" s="35"/>
      <c r="C92" s="35"/>
      <c r="D92" s="49">
        <v>0</v>
      </c>
      <c r="E92" s="50">
        <v>0</v>
      </c>
      <c r="F92" s="20">
        <v>115.491</v>
      </c>
      <c r="G92" s="21">
        <v>21.829000000000001</v>
      </c>
      <c r="H92" s="19">
        <v>-28.893000000000001</v>
      </c>
      <c r="I92" s="20">
        <v>135.50700000000001</v>
      </c>
      <c r="J92" s="20">
        <v>107.163</v>
      </c>
      <c r="K92" s="21">
        <v>32.652999999999999</v>
      </c>
      <c r="L92" s="20">
        <v>201.351</v>
      </c>
      <c r="M92" s="20">
        <v>135.53399999999999</v>
      </c>
      <c r="N92" s="20">
        <v>86.034999999999997</v>
      </c>
      <c r="O92" s="21">
        <v>26.521000000000001</v>
      </c>
    </row>
    <row r="93" spans="1:15" x14ac:dyDescent="0.3">
      <c r="A93" s="14" t="s">
        <v>167</v>
      </c>
      <c r="B93" s="34"/>
      <c r="C93" s="34"/>
      <c r="D93" s="47">
        <v>0</v>
      </c>
      <c r="E93" s="48">
        <v>0</v>
      </c>
      <c r="F93" s="16">
        <v>20.702999999999999</v>
      </c>
      <c r="G93" s="17">
        <v>10.685</v>
      </c>
      <c r="H93" s="15">
        <v>27.99</v>
      </c>
      <c r="I93" s="16">
        <v>21.206</v>
      </c>
      <c r="J93" s="16">
        <v>13.287000000000001</v>
      </c>
      <c r="K93" s="17">
        <v>7.9050000000000002</v>
      </c>
      <c r="L93" s="16">
        <v>28.888999999999999</v>
      </c>
      <c r="M93" s="16">
        <v>20.683999999999997</v>
      </c>
      <c r="N93" s="16">
        <v>11.132</v>
      </c>
      <c r="O93" s="17">
        <v>3.6890000000000001</v>
      </c>
    </row>
    <row r="94" spans="1:15" x14ac:dyDescent="0.3">
      <c r="A94" s="22" t="s">
        <v>169</v>
      </c>
      <c r="B94" s="34"/>
      <c r="C94" s="34"/>
      <c r="D94" s="47">
        <v>0</v>
      </c>
      <c r="E94" s="48">
        <v>0</v>
      </c>
      <c r="F94" s="16">
        <v>-17.146999999999998</v>
      </c>
      <c r="G94" s="17">
        <v>-4.7709999999999999</v>
      </c>
      <c r="H94" s="15">
        <v>-23.859000000000002</v>
      </c>
      <c r="I94" s="16">
        <v>-16.381</v>
      </c>
      <c r="J94" s="16">
        <v>-15.438000000000001</v>
      </c>
      <c r="K94" s="17">
        <v>-7.2039999999999997</v>
      </c>
      <c r="L94" s="16">
        <v>-15.79</v>
      </c>
      <c r="M94" s="16">
        <v>-9.5909999999999993</v>
      </c>
      <c r="N94" s="16">
        <v>-5.3109999999999999</v>
      </c>
      <c r="O94" s="17">
        <v>-2.3650000000000002</v>
      </c>
    </row>
    <row r="95" spans="1:15" x14ac:dyDescent="0.3">
      <c r="A95" s="10" t="s">
        <v>171</v>
      </c>
      <c r="B95" s="31"/>
      <c r="C95" s="31"/>
      <c r="D95" s="49">
        <v>0</v>
      </c>
      <c r="E95" s="50">
        <v>0</v>
      </c>
      <c r="F95" s="20">
        <v>119.047</v>
      </c>
      <c r="G95" s="21">
        <v>27.743000000000002</v>
      </c>
      <c r="H95" s="19">
        <v>-24.762000000000004</v>
      </c>
      <c r="I95" s="20">
        <v>140.33199999999999</v>
      </c>
      <c r="J95" s="20">
        <v>105.012</v>
      </c>
      <c r="K95" s="21">
        <v>33.353999999999999</v>
      </c>
      <c r="L95" s="20">
        <v>214.45000000000002</v>
      </c>
      <c r="M95" s="20">
        <v>146.62699999999998</v>
      </c>
      <c r="N95" s="20">
        <v>91.855999999999995</v>
      </c>
      <c r="O95" s="21">
        <v>27.844999999999999</v>
      </c>
    </row>
    <row r="96" spans="1:15" x14ac:dyDescent="0.3">
      <c r="A96" s="10" t="s">
        <v>186</v>
      </c>
      <c r="B96" s="31"/>
      <c r="C96" s="31"/>
      <c r="D96" s="49">
        <v>0</v>
      </c>
      <c r="E96" s="50">
        <v>0</v>
      </c>
      <c r="F96" s="20">
        <v>4408.3589556000006</v>
      </c>
      <c r="G96" s="21">
        <v>4104.1368060000004</v>
      </c>
      <c r="H96" s="19">
        <v>3679.2292046000002</v>
      </c>
      <c r="I96" s="20">
        <v>3372.4354176000002</v>
      </c>
      <c r="J96" s="20">
        <v>3414.4138917</v>
      </c>
      <c r="K96" s="21">
        <v>3371.7983187</v>
      </c>
      <c r="L96" s="20">
        <v>3487.4755464999998</v>
      </c>
      <c r="M96" s="20">
        <v>3603</v>
      </c>
      <c r="N96" s="20">
        <v>3515</v>
      </c>
      <c r="O96" s="21">
        <v>3164</v>
      </c>
    </row>
    <row r="98" spans="1:15" x14ac:dyDescent="0.3">
      <c r="A98" s="7" t="s">
        <v>187</v>
      </c>
      <c r="B98" s="33"/>
      <c r="C98" s="33"/>
      <c r="D98" s="44"/>
      <c r="E98" s="44"/>
      <c r="F98" s="8"/>
      <c r="G98" s="9"/>
      <c r="H98" s="8"/>
      <c r="I98" s="8"/>
      <c r="J98" s="8"/>
      <c r="K98" s="9"/>
      <c r="L98" s="8"/>
      <c r="M98" s="8"/>
      <c r="N98" s="8"/>
      <c r="O98" s="9"/>
    </row>
    <row r="99" spans="1:15" x14ac:dyDescent="0.3">
      <c r="A99" s="10" t="s">
        <v>156</v>
      </c>
      <c r="B99" s="31"/>
      <c r="C99" s="31"/>
      <c r="D99" s="45">
        <f t="shared" ref="D99:F107" si="19">D87-E87</f>
        <v>0</v>
      </c>
      <c r="E99" s="46"/>
      <c r="F99" s="12">
        <f>F87-G87</f>
        <v>3338.9320000000007</v>
      </c>
      <c r="G99" s="13">
        <f>G87</f>
        <v>2595.5299999999997</v>
      </c>
      <c r="H99" s="11">
        <f t="shared" ref="H99:J107" si="20">H87-I87</f>
        <v>3214.8760000000002</v>
      </c>
      <c r="I99" s="12">
        <f t="shared" si="20"/>
        <v>2416.6439999999993</v>
      </c>
      <c r="J99" s="12">
        <f>J87-K87</f>
        <v>2762.4769999999999</v>
      </c>
      <c r="K99" s="13">
        <f>K87</f>
        <v>2408.652</v>
      </c>
      <c r="L99" s="12">
        <f t="shared" ref="L99:N107" si="21">L87-M87</f>
        <v>3086.0019999999995</v>
      </c>
      <c r="M99" s="12">
        <f t="shared" si="21"/>
        <v>2289.973</v>
      </c>
      <c r="N99" s="12">
        <f>N87-O87</f>
        <v>2510.991</v>
      </c>
      <c r="O99" s="13">
        <f>O87</f>
        <v>1967.691</v>
      </c>
    </row>
    <row r="100" spans="1:15" x14ac:dyDescent="0.3">
      <c r="A100" s="14" t="s">
        <v>158</v>
      </c>
      <c r="B100" s="34"/>
      <c r="C100" s="34"/>
      <c r="D100" s="47">
        <f t="shared" si="19"/>
        <v>0</v>
      </c>
      <c r="E100" s="48"/>
      <c r="F100" s="16">
        <f t="shared" si="19"/>
        <v>-3195.3030000000012</v>
      </c>
      <c r="G100" s="17">
        <f t="shared" ref="G100:G107" si="22">G88</f>
        <v>-2528.1299999999997</v>
      </c>
      <c r="H100" s="15">
        <f t="shared" si="20"/>
        <v>-3222.0189999999993</v>
      </c>
      <c r="I100" s="16">
        <f t="shared" si="20"/>
        <v>-2337.2259999999987</v>
      </c>
      <c r="J100" s="16">
        <f t="shared" si="20"/>
        <v>-2658.0320000000006</v>
      </c>
      <c r="K100" s="17">
        <f t="shared" ref="K100:K107" si="23">K88</f>
        <v>-2340.922</v>
      </c>
      <c r="L100" s="16">
        <f t="shared" si="21"/>
        <v>-2990.0449999999983</v>
      </c>
      <c r="M100" s="16">
        <f t="shared" si="21"/>
        <v>-2215.2089999999998</v>
      </c>
      <c r="N100" s="16">
        <f t="shared" si="21"/>
        <v>-2436.8220000000001</v>
      </c>
      <c r="O100" s="17">
        <f t="shared" ref="O100:O107" si="24">O88</f>
        <v>-1923.9870000000001</v>
      </c>
    </row>
    <row r="101" spans="1:15" x14ac:dyDescent="0.3">
      <c r="A101" s="14" t="s">
        <v>159</v>
      </c>
      <c r="B101" s="34"/>
      <c r="C101" s="34"/>
      <c r="D101" s="47">
        <f t="shared" si="19"/>
        <v>0</v>
      </c>
      <c r="E101" s="48"/>
      <c r="F101" s="16">
        <f t="shared" si="19"/>
        <v>1.95</v>
      </c>
      <c r="G101" s="17">
        <f t="shared" si="22"/>
        <v>0.8</v>
      </c>
      <c r="H101" s="15">
        <f t="shared" si="20"/>
        <v>-110.45700000000001</v>
      </c>
      <c r="I101" s="16">
        <f t="shared" si="20"/>
        <v>-2.0189999999999997</v>
      </c>
      <c r="J101" s="16">
        <f t="shared" si="20"/>
        <v>1.9459999999999997</v>
      </c>
      <c r="K101" s="17">
        <f t="shared" si="23"/>
        <v>2.8239999999999998</v>
      </c>
      <c r="L101" s="16">
        <f t="shared" si="21"/>
        <v>0.75699999999999967</v>
      </c>
      <c r="M101" s="16">
        <f t="shared" si="21"/>
        <v>-3.9730000000000008</v>
      </c>
      <c r="N101" s="16">
        <f t="shared" si="21"/>
        <v>6.1180000000000003</v>
      </c>
      <c r="O101" s="17">
        <f t="shared" si="24"/>
        <v>2.4929999999999999</v>
      </c>
    </row>
    <row r="102" spans="1:15" x14ac:dyDescent="0.3">
      <c r="A102" s="14" t="s">
        <v>161</v>
      </c>
      <c r="B102" s="34"/>
      <c r="C102" s="34"/>
      <c r="D102" s="47">
        <f t="shared" si="19"/>
        <v>0</v>
      </c>
      <c r="E102" s="48"/>
      <c r="F102" s="16">
        <f t="shared" si="19"/>
        <v>-1.3919999999999999</v>
      </c>
      <c r="G102" s="17">
        <f t="shared" si="22"/>
        <v>0</v>
      </c>
      <c r="H102" s="15">
        <f t="shared" si="20"/>
        <v>-1.6E-2</v>
      </c>
      <c r="I102" s="16">
        <f t="shared" si="20"/>
        <v>0</v>
      </c>
      <c r="J102" s="16">
        <f t="shared" si="20"/>
        <v>0</v>
      </c>
      <c r="K102" s="17">
        <f t="shared" si="23"/>
        <v>0</v>
      </c>
      <c r="L102" s="16">
        <f t="shared" si="21"/>
        <v>0.80500000000000005</v>
      </c>
      <c r="M102" s="16">
        <f t="shared" si="21"/>
        <v>7.0000000000000062E-3</v>
      </c>
      <c r="N102" s="16">
        <f t="shared" si="21"/>
        <v>-0.81200000000000006</v>
      </c>
      <c r="O102" s="17">
        <f t="shared" si="24"/>
        <v>0</v>
      </c>
    </row>
    <row r="103" spans="1:15" x14ac:dyDescent="0.3">
      <c r="A103" s="14" t="s">
        <v>163</v>
      </c>
      <c r="B103" s="34"/>
      <c r="C103" s="34"/>
      <c r="D103" s="47">
        <f t="shared" si="19"/>
        <v>0</v>
      </c>
      <c r="E103" s="48"/>
      <c r="F103" s="16">
        <f t="shared" si="19"/>
        <v>-50.524999999999999</v>
      </c>
      <c r="G103" s="17">
        <f t="shared" si="22"/>
        <v>-46.371000000000002</v>
      </c>
      <c r="H103" s="15">
        <f t="shared" si="20"/>
        <v>-46.78400000000002</v>
      </c>
      <c r="I103" s="16">
        <f t="shared" si="20"/>
        <v>-49.054999999999993</v>
      </c>
      <c r="J103" s="16">
        <f t="shared" si="20"/>
        <v>-31.881</v>
      </c>
      <c r="K103" s="17">
        <f t="shared" si="23"/>
        <v>-37.900999999999996</v>
      </c>
      <c r="L103" s="16">
        <f t="shared" si="21"/>
        <v>-31.702000000000005</v>
      </c>
      <c r="M103" s="16">
        <f t="shared" si="21"/>
        <v>-21.298999999999999</v>
      </c>
      <c r="N103" s="16">
        <f t="shared" si="21"/>
        <v>-19.961000000000002</v>
      </c>
      <c r="O103" s="17">
        <f t="shared" si="24"/>
        <v>-19.675999999999998</v>
      </c>
    </row>
    <row r="104" spans="1:15" x14ac:dyDescent="0.3">
      <c r="A104" s="18" t="s">
        <v>165</v>
      </c>
      <c r="B104" s="35"/>
      <c r="C104" s="35"/>
      <c r="D104" s="49">
        <f t="shared" si="19"/>
        <v>0</v>
      </c>
      <c r="E104" s="50"/>
      <c r="F104" s="20">
        <f t="shared" si="19"/>
        <v>93.662000000000006</v>
      </c>
      <c r="G104" s="21">
        <f t="shared" si="22"/>
        <v>21.829000000000001</v>
      </c>
      <c r="H104" s="19">
        <f t="shared" si="20"/>
        <v>-164.4</v>
      </c>
      <c r="I104" s="20">
        <f t="shared" si="20"/>
        <v>28.344000000000008</v>
      </c>
      <c r="J104" s="20">
        <f t="shared" si="20"/>
        <v>74.509999999999991</v>
      </c>
      <c r="K104" s="21">
        <f t="shared" si="23"/>
        <v>32.652999999999999</v>
      </c>
      <c r="L104" s="20">
        <f t="shared" si="21"/>
        <v>65.817000000000007</v>
      </c>
      <c r="M104" s="20">
        <f t="shared" si="21"/>
        <v>49.498999999999995</v>
      </c>
      <c r="N104" s="20">
        <f t="shared" si="21"/>
        <v>59.513999999999996</v>
      </c>
      <c r="O104" s="21">
        <f t="shared" si="24"/>
        <v>26.521000000000001</v>
      </c>
    </row>
    <row r="105" spans="1:15" x14ac:dyDescent="0.3">
      <c r="A105" s="14" t="s">
        <v>167</v>
      </c>
      <c r="B105" s="34"/>
      <c r="C105" s="34"/>
      <c r="D105" s="47">
        <f t="shared" si="19"/>
        <v>0</v>
      </c>
      <c r="E105" s="48"/>
      <c r="F105" s="16">
        <f t="shared" si="19"/>
        <v>10.017999999999999</v>
      </c>
      <c r="G105" s="17">
        <f t="shared" si="22"/>
        <v>10.685</v>
      </c>
      <c r="H105" s="15">
        <f t="shared" si="20"/>
        <v>6.7839999999999989</v>
      </c>
      <c r="I105" s="16">
        <f t="shared" si="20"/>
        <v>7.9189999999999987</v>
      </c>
      <c r="J105" s="16">
        <f t="shared" si="20"/>
        <v>5.3820000000000006</v>
      </c>
      <c r="K105" s="17">
        <f t="shared" si="23"/>
        <v>7.9050000000000002</v>
      </c>
      <c r="L105" s="16">
        <f t="shared" si="21"/>
        <v>8.2050000000000018</v>
      </c>
      <c r="M105" s="16">
        <f t="shared" si="21"/>
        <v>9.5519999999999978</v>
      </c>
      <c r="N105" s="16">
        <f t="shared" si="21"/>
        <v>7.4429999999999996</v>
      </c>
      <c r="O105" s="17">
        <f t="shared" si="24"/>
        <v>3.6890000000000001</v>
      </c>
    </row>
    <row r="106" spans="1:15" x14ac:dyDescent="0.3">
      <c r="A106" s="22" t="s">
        <v>169</v>
      </c>
      <c r="B106" s="34"/>
      <c r="C106" s="34"/>
      <c r="D106" s="47">
        <f t="shared" si="19"/>
        <v>0</v>
      </c>
      <c r="E106" s="48"/>
      <c r="F106" s="16">
        <f t="shared" si="19"/>
        <v>-12.375999999999998</v>
      </c>
      <c r="G106" s="17">
        <f t="shared" si="22"/>
        <v>-4.7709999999999999</v>
      </c>
      <c r="H106" s="15">
        <f t="shared" si="20"/>
        <v>-7.4780000000000015</v>
      </c>
      <c r="I106" s="16">
        <f t="shared" si="20"/>
        <v>-0.94299999999999962</v>
      </c>
      <c r="J106" s="16">
        <f t="shared" si="20"/>
        <v>-8.2340000000000018</v>
      </c>
      <c r="K106" s="17">
        <f t="shared" si="23"/>
        <v>-7.2039999999999997</v>
      </c>
      <c r="L106" s="16">
        <f t="shared" si="21"/>
        <v>-6.1989999999999998</v>
      </c>
      <c r="M106" s="16">
        <f t="shared" si="21"/>
        <v>-4.2799999999999994</v>
      </c>
      <c r="N106" s="16">
        <f t="shared" si="21"/>
        <v>-2.9459999999999997</v>
      </c>
      <c r="O106" s="17">
        <f t="shared" si="24"/>
        <v>-2.3650000000000002</v>
      </c>
    </row>
    <row r="107" spans="1:15" x14ac:dyDescent="0.3">
      <c r="A107" s="10" t="s">
        <v>171</v>
      </c>
      <c r="B107" s="31"/>
      <c r="C107" s="31"/>
      <c r="D107" s="49">
        <f t="shared" si="19"/>
        <v>0</v>
      </c>
      <c r="E107" s="50"/>
      <c r="F107" s="20">
        <f t="shared" si="19"/>
        <v>91.304000000000002</v>
      </c>
      <c r="G107" s="21">
        <f t="shared" si="22"/>
        <v>27.743000000000002</v>
      </c>
      <c r="H107" s="19">
        <f t="shared" si="20"/>
        <v>-165.09399999999999</v>
      </c>
      <c r="I107" s="20">
        <f t="shared" si="20"/>
        <v>35.319999999999993</v>
      </c>
      <c r="J107" s="20">
        <f t="shared" si="20"/>
        <v>71.658000000000001</v>
      </c>
      <c r="K107" s="21">
        <f t="shared" si="23"/>
        <v>33.353999999999999</v>
      </c>
      <c r="L107" s="20">
        <f t="shared" si="21"/>
        <v>67.823000000000036</v>
      </c>
      <c r="M107" s="20">
        <f t="shared" si="21"/>
        <v>54.770999999999987</v>
      </c>
      <c r="N107" s="20">
        <f t="shared" si="21"/>
        <v>64.010999999999996</v>
      </c>
      <c r="O107" s="21">
        <f t="shared" si="24"/>
        <v>27.844999999999999</v>
      </c>
    </row>
    <row r="110" spans="1:15" x14ac:dyDescent="0.3">
      <c r="A110" s="7" t="s">
        <v>188</v>
      </c>
      <c r="B110" s="33"/>
      <c r="C110" s="33"/>
      <c r="D110" s="44"/>
      <c r="E110" s="44"/>
      <c r="F110" s="8"/>
      <c r="G110" s="9"/>
      <c r="H110" s="8"/>
      <c r="I110" s="8"/>
      <c r="J110" s="8"/>
      <c r="K110" s="9"/>
      <c r="L110" s="8"/>
      <c r="M110" s="8"/>
      <c r="N110" s="8"/>
      <c r="O110" s="9"/>
    </row>
    <row r="111" spans="1:15" x14ac:dyDescent="0.3">
      <c r="A111" s="10" t="s">
        <v>156</v>
      </c>
      <c r="B111" s="31"/>
      <c r="C111" s="31"/>
      <c r="D111" s="45">
        <v>0</v>
      </c>
      <c r="E111" s="46">
        <v>0</v>
      </c>
      <c r="F111" s="12">
        <v>1330.7650000000001</v>
      </c>
      <c r="G111" s="13">
        <v>652.58100000000002</v>
      </c>
      <c r="H111" s="11">
        <v>2357.6759999999999</v>
      </c>
      <c r="I111" s="12">
        <v>1731.9659999999999</v>
      </c>
      <c r="J111" s="12">
        <v>1168.607</v>
      </c>
      <c r="K111" s="13">
        <v>568.58699999999999</v>
      </c>
      <c r="L111" s="12">
        <v>2217.7350000000001</v>
      </c>
      <c r="M111" s="12">
        <v>1697.4190000000001</v>
      </c>
      <c r="N111" s="12">
        <v>1086.2919999999999</v>
      </c>
      <c r="O111" s="13">
        <v>505.327</v>
      </c>
    </row>
    <row r="112" spans="1:15" x14ac:dyDescent="0.3">
      <c r="A112" s="14" t="s">
        <v>158</v>
      </c>
      <c r="B112" s="34"/>
      <c r="C112" s="34"/>
      <c r="D112" s="47">
        <v>0</v>
      </c>
      <c r="E112" s="48">
        <v>0</v>
      </c>
      <c r="F112" s="16">
        <v>-1243.672</v>
      </c>
      <c r="G112" s="17">
        <v>-613.38700000000006</v>
      </c>
      <c r="H112" s="15">
        <v>-2159.5379999999996</v>
      </c>
      <c r="I112" s="16">
        <v>-1611.5829999999999</v>
      </c>
      <c r="J112" s="16">
        <v>-1092.799</v>
      </c>
      <c r="K112" s="17">
        <v>-532.56700000000001</v>
      </c>
      <c r="L112" s="16">
        <v>-2078.5160000000001</v>
      </c>
      <c r="M112" s="16">
        <v>-1583.241</v>
      </c>
      <c r="N112" s="16">
        <v>-1016.636</v>
      </c>
      <c r="O112" s="17">
        <v>-477.69200000000001</v>
      </c>
    </row>
    <row r="113" spans="1:15" x14ac:dyDescent="0.3">
      <c r="A113" s="14" t="s">
        <v>159</v>
      </c>
      <c r="B113" s="34"/>
      <c r="C113" s="34"/>
      <c r="D113" s="47">
        <v>0</v>
      </c>
      <c r="E113" s="48">
        <v>0</v>
      </c>
      <c r="F113" s="16">
        <v>0</v>
      </c>
      <c r="G113" s="17">
        <v>0</v>
      </c>
      <c r="H113" s="15">
        <v>0</v>
      </c>
      <c r="I113" s="16">
        <v>0</v>
      </c>
      <c r="J113" s="16">
        <v>0</v>
      </c>
      <c r="K113" s="17">
        <v>0</v>
      </c>
      <c r="L113" s="16">
        <v>0</v>
      </c>
      <c r="M113" s="16">
        <v>0</v>
      </c>
      <c r="N113" s="16">
        <v>0</v>
      </c>
      <c r="O113" s="17">
        <v>0</v>
      </c>
    </row>
    <row r="114" spans="1:15" x14ac:dyDescent="0.3">
      <c r="A114" s="14" t="s">
        <v>161</v>
      </c>
      <c r="B114" s="34"/>
      <c r="C114" s="34"/>
      <c r="D114" s="47">
        <v>0</v>
      </c>
      <c r="E114" s="48">
        <v>0</v>
      </c>
      <c r="F114" s="16">
        <v>0</v>
      </c>
      <c r="G114" s="17">
        <v>0</v>
      </c>
      <c r="H114" s="15">
        <v>0</v>
      </c>
      <c r="I114" s="16">
        <v>0</v>
      </c>
      <c r="J114" s="16">
        <v>0</v>
      </c>
      <c r="K114" s="17">
        <v>0</v>
      </c>
      <c r="L114" s="16">
        <v>0</v>
      </c>
      <c r="M114" s="16">
        <v>0</v>
      </c>
      <c r="N114" s="16">
        <v>0</v>
      </c>
      <c r="O114" s="17">
        <v>0</v>
      </c>
    </row>
    <row r="115" spans="1:15" x14ac:dyDescent="0.3">
      <c r="A115" s="14" t="s">
        <v>163</v>
      </c>
      <c r="B115" s="34"/>
      <c r="C115" s="34"/>
      <c r="D115" s="47">
        <v>0</v>
      </c>
      <c r="E115" s="48">
        <v>0</v>
      </c>
      <c r="F115" s="16">
        <v>-15.592000000000001</v>
      </c>
      <c r="G115" s="17">
        <v>-7.7119999999999997</v>
      </c>
      <c r="H115" s="15">
        <v>-31.108000000000001</v>
      </c>
      <c r="I115" s="16">
        <v>-22.713000000000001</v>
      </c>
      <c r="J115" s="16">
        <v>-14.144</v>
      </c>
      <c r="K115" s="17">
        <v>-6.359</v>
      </c>
      <c r="L115" s="16">
        <v>-9.2249999999999996</v>
      </c>
      <c r="M115" s="16">
        <v>-6.8609999999999998</v>
      </c>
      <c r="N115" s="16">
        <v>-4.53</v>
      </c>
      <c r="O115" s="17">
        <v>-2.2480000000000002</v>
      </c>
    </row>
    <row r="116" spans="1:15" x14ac:dyDescent="0.3">
      <c r="A116" s="18" t="s">
        <v>165</v>
      </c>
      <c r="B116" s="35"/>
      <c r="C116" s="35"/>
      <c r="D116" s="49">
        <v>0</v>
      </c>
      <c r="E116" s="50">
        <v>0</v>
      </c>
      <c r="F116" s="20">
        <v>71.501000000000005</v>
      </c>
      <c r="G116" s="21">
        <v>31.481999999999999</v>
      </c>
      <c r="H116" s="19">
        <v>167.03</v>
      </c>
      <c r="I116" s="20">
        <v>97.67</v>
      </c>
      <c r="J116" s="20">
        <v>61.664000000000001</v>
      </c>
      <c r="K116" s="21">
        <v>29.661000000000001</v>
      </c>
      <c r="L116" s="20">
        <v>129.994</v>
      </c>
      <c r="M116" s="20">
        <v>107.31699999999999</v>
      </c>
      <c r="N116" s="20">
        <v>65.126000000000005</v>
      </c>
      <c r="O116" s="21">
        <v>25.387</v>
      </c>
    </row>
    <row r="117" spans="1:15" x14ac:dyDescent="0.3">
      <c r="A117" s="14" t="s">
        <v>167</v>
      </c>
      <c r="B117" s="34"/>
      <c r="C117" s="34"/>
      <c r="D117" s="47">
        <v>0</v>
      </c>
      <c r="E117" s="48">
        <v>0</v>
      </c>
      <c r="F117" s="16">
        <v>3.4790000000000001</v>
      </c>
      <c r="G117" s="17">
        <v>1.359</v>
      </c>
      <c r="H117" s="15">
        <v>3.63</v>
      </c>
      <c r="I117" s="16">
        <v>2.7810000000000001</v>
      </c>
      <c r="J117" s="16">
        <v>1.8520000000000001</v>
      </c>
      <c r="K117" s="17">
        <v>0.96399999999999997</v>
      </c>
      <c r="L117" s="16">
        <v>15.67</v>
      </c>
      <c r="M117" s="16">
        <v>2.9689999999999999</v>
      </c>
      <c r="N117" s="16">
        <v>2.262</v>
      </c>
      <c r="O117" s="17">
        <v>1.1279999999999999</v>
      </c>
    </row>
    <row r="118" spans="1:15" x14ac:dyDescent="0.3">
      <c r="A118" s="22" t="s">
        <v>169</v>
      </c>
      <c r="B118" s="34"/>
      <c r="C118" s="34"/>
      <c r="D118" s="47">
        <v>0</v>
      </c>
      <c r="E118" s="48">
        <v>0</v>
      </c>
      <c r="F118" s="16">
        <v>-0.46300000000000002</v>
      </c>
      <c r="G118" s="17">
        <v>-0.23</v>
      </c>
      <c r="H118" s="15">
        <v>-1.1779999999999999</v>
      </c>
      <c r="I118" s="16">
        <v>-0.88400000000000001</v>
      </c>
      <c r="J118" s="16">
        <v>-0.56799999999999995</v>
      </c>
      <c r="K118" s="17">
        <v>-0.29699999999999999</v>
      </c>
      <c r="L118" s="16">
        <v>0.11600000000000001</v>
      </c>
      <c r="M118" s="16">
        <v>-0.221</v>
      </c>
      <c r="N118" s="16">
        <v>-0.108</v>
      </c>
      <c r="O118" s="17">
        <v>-1.7999999999999999E-2</v>
      </c>
    </row>
    <row r="119" spans="1:15" x14ac:dyDescent="0.3">
      <c r="A119" s="10" t="s">
        <v>171</v>
      </c>
      <c r="B119" s="31"/>
      <c r="C119" s="31"/>
      <c r="D119" s="49">
        <v>0</v>
      </c>
      <c r="E119" s="50">
        <v>0</v>
      </c>
      <c r="F119" s="20">
        <v>74.516999999999996</v>
      </c>
      <c r="G119" s="21">
        <v>32.610999999999997</v>
      </c>
      <c r="H119" s="19">
        <v>169.482</v>
      </c>
      <c r="I119" s="20">
        <v>99.566999999999993</v>
      </c>
      <c r="J119" s="20">
        <v>62.948</v>
      </c>
      <c r="K119" s="21">
        <v>30.327999999999999</v>
      </c>
      <c r="L119" s="20">
        <v>145.78</v>
      </c>
      <c r="M119" s="20">
        <v>110.065</v>
      </c>
      <c r="N119" s="20">
        <v>67.28</v>
      </c>
      <c r="O119" s="21">
        <v>26.497</v>
      </c>
    </row>
    <row r="120" spans="1:15" x14ac:dyDescent="0.3">
      <c r="A120" s="10" t="s">
        <v>186</v>
      </c>
      <c r="B120" s="31"/>
      <c r="C120" s="31"/>
      <c r="D120" s="49">
        <v>0</v>
      </c>
      <c r="E120" s="50">
        <v>0</v>
      </c>
      <c r="F120" s="20">
        <v>1638.1908859999999</v>
      </c>
      <c r="G120" s="21">
        <v>1761.5859072000001</v>
      </c>
      <c r="H120" s="19">
        <v>1391.1924348</v>
      </c>
      <c r="I120" s="20">
        <v>1379.6266975999999</v>
      </c>
      <c r="J120" s="20">
        <v>1314.3063732000001</v>
      </c>
      <c r="K120" s="21">
        <v>1418.5387992000001</v>
      </c>
      <c r="L120" s="20">
        <v>1326.2224186000001</v>
      </c>
      <c r="M120" s="20">
        <v>1383</v>
      </c>
      <c r="N120" s="20">
        <v>1222</v>
      </c>
      <c r="O120" s="21">
        <v>1214</v>
      </c>
    </row>
    <row r="122" spans="1:15" x14ac:dyDescent="0.3">
      <c r="A122" s="7" t="s">
        <v>189</v>
      </c>
      <c r="B122" s="33"/>
      <c r="C122" s="33"/>
      <c r="D122" s="44"/>
      <c r="E122" s="44"/>
      <c r="F122" s="8"/>
      <c r="G122" s="9"/>
      <c r="H122" s="8"/>
      <c r="I122" s="8"/>
      <c r="J122" s="8"/>
      <c r="K122" s="9"/>
      <c r="L122" s="8"/>
      <c r="M122" s="8"/>
      <c r="N122" s="8"/>
      <c r="O122" s="9"/>
    </row>
    <row r="123" spans="1:15" x14ac:dyDescent="0.3">
      <c r="A123" s="10" t="s">
        <v>156</v>
      </c>
      <c r="B123" s="31"/>
      <c r="C123" s="31"/>
      <c r="D123" s="45">
        <f t="shared" ref="D123:F131" si="25">D111-E111</f>
        <v>0</v>
      </c>
      <c r="E123" s="46"/>
      <c r="F123" s="12">
        <f>F111-G111</f>
        <v>678.18400000000008</v>
      </c>
      <c r="G123" s="13">
        <f>G111</f>
        <v>652.58100000000002</v>
      </c>
      <c r="H123" s="11">
        <f t="shared" ref="H123:J131" si="26">H111-I111</f>
        <v>625.71</v>
      </c>
      <c r="I123" s="12">
        <f t="shared" si="26"/>
        <v>563.35899999999992</v>
      </c>
      <c r="J123" s="12">
        <f>J111-K111</f>
        <v>600.02</v>
      </c>
      <c r="K123" s="13">
        <f>K111</f>
        <v>568.58699999999999</v>
      </c>
      <c r="L123" s="12">
        <f t="shared" ref="L123:N131" si="27">L111-M111</f>
        <v>520.31600000000003</v>
      </c>
      <c r="M123" s="12">
        <f t="shared" si="27"/>
        <v>611.12700000000018</v>
      </c>
      <c r="N123" s="12">
        <f>N111-O111</f>
        <v>580.96499999999992</v>
      </c>
      <c r="O123" s="13">
        <f>O111</f>
        <v>505.327</v>
      </c>
    </row>
    <row r="124" spans="1:15" x14ac:dyDescent="0.3">
      <c r="A124" s="14" t="s">
        <v>158</v>
      </c>
      <c r="B124" s="34"/>
      <c r="C124" s="34"/>
      <c r="D124" s="47">
        <f t="shared" si="25"/>
        <v>0</v>
      </c>
      <c r="E124" s="48"/>
      <c r="F124" s="16">
        <f t="shared" si="25"/>
        <v>-630.28499999999997</v>
      </c>
      <c r="G124" s="17">
        <f t="shared" ref="G124:G131" si="28">G112</f>
        <v>-613.38700000000006</v>
      </c>
      <c r="H124" s="15">
        <f t="shared" si="26"/>
        <v>-547.9549999999997</v>
      </c>
      <c r="I124" s="16">
        <f t="shared" si="26"/>
        <v>-518.78399999999988</v>
      </c>
      <c r="J124" s="16">
        <f t="shared" si="26"/>
        <v>-560.23199999999997</v>
      </c>
      <c r="K124" s="17">
        <f t="shared" ref="K124:K131" si="29">K112</f>
        <v>-532.56700000000001</v>
      </c>
      <c r="L124" s="16">
        <f t="shared" si="27"/>
        <v>-495.27500000000009</v>
      </c>
      <c r="M124" s="16">
        <f t="shared" si="27"/>
        <v>-566.60500000000002</v>
      </c>
      <c r="N124" s="16">
        <f t="shared" si="27"/>
        <v>-538.94399999999996</v>
      </c>
      <c r="O124" s="17">
        <f t="shared" ref="O124:O131" si="30">O112</f>
        <v>-477.69200000000001</v>
      </c>
    </row>
    <row r="125" spans="1:15" x14ac:dyDescent="0.3">
      <c r="A125" s="14" t="s">
        <v>159</v>
      </c>
      <c r="B125" s="34"/>
      <c r="C125" s="34"/>
      <c r="D125" s="47">
        <f t="shared" si="25"/>
        <v>0</v>
      </c>
      <c r="E125" s="48"/>
      <c r="F125" s="16">
        <f t="shared" si="25"/>
        <v>0</v>
      </c>
      <c r="G125" s="17">
        <f t="shared" si="28"/>
        <v>0</v>
      </c>
      <c r="H125" s="15">
        <f t="shared" si="26"/>
        <v>0</v>
      </c>
      <c r="I125" s="16">
        <f t="shared" si="26"/>
        <v>0</v>
      </c>
      <c r="J125" s="16">
        <f t="shared" si="26"/>
        <v>0</v>
      </c>
      <c r="K125" s="17">
        <f t="shared" si="29"/>
        <v>0</v>
      </c>
      <c r="L125" s="16">
        <f t="shared" si="27"/>
        <v>0</v>
      </c>
      <c r="M125" s="16">
        <f t="shared" si="27"/>
        <v>0</v>
      </c>
      <c r="N125" s="16">
        <f t="shared" si="27"/>
        <v>0</v>
      </c>
      <c r="O125" s="17">
        <f t="shared" si="30"/>
        <v>0</v>
      </c>
    </row>
    <row r="126" spans="1:15" x14ac:dyDescent="0.3">
      <c r="A126" s="14" t="s">
        <v>161</v>
      </c>
      <c r="B126" s="34"/>
      <c r="C126" s="34"/>
      <c r="D126" s="47">
        <f t="shared" si="25"/>
        <v>0</v>
      </c>
      <c r="E126" s="48"/>
      <c r="F126" s="16">
        <f t="shared" si="25"/>
        <v>0</v>
      </c>
      <c r="G126" s="17">
        <f t="shared" si="28"/>
        <v>0</v>
      </c>
      <c r="H126" s="15">
        <f t="shared" si="26"/>
        <v>0</v>
      </c>
      <c r="I126" s="16">
        <f t="shared" si="26"/>
        <v>0</v>
      </c>
      <c r="J126" s="16">
        <f t="shared" si="26"/>
        <v>0</v>
      </c>
      <c r="K126" s="17">
        <f t="shared" si="29"/>
        <v>0</v>
      </c>
      <c r="L126" s="16">
        <f t="shared" si="27"/>
        <v>0</v>
      </c>
      <c r="M126" s="16">
        <f t="shared" si="27"/>
        <v>0</v>
      </c>
      <c r="N126" s="16">
        <f t="shared" si="27"/>
        <v>0</v>
      </c>
      <c r="O126" s="17">
        <f t="shared" si="30"/>
        <v>0</v>
      </c>
    </row>
    <row r="127" spans="1:15" x14ac:dyDescent="0.3">
      <c r="A127" s="14" t="s">
        <v>163</v>
      </c>
      <c r="B127" s="34"/>
      <c r="C127" s="34"/>
      <c r="D127" s="47">
        <f t="shared" si="25"/>
        <v>0</v>
      </c>
      <c r="E127" s="48"/>
      <c r="F127" s="16">
        <f t="shared" si="25"/>
        <v>-7.8800000000000008</v>
      </c>
      <c r="G127" s="17">
        <f t="shared" si="28"/>
        <v>-7.7119999999999997</v>
      </c>
      <c r="H127" s="15">
        <f t="shared" si="26"/>
        <v>-8.3949999999999996</v>
      </c>
      <c r="I127" s="16">
        <f t="shared" si="26"/>
        <v>-8.5690000000000008</v>
      </c>
      <c r="J127" s="16">
        <f t="shared" si="26"/>
        <v>-7.7850000000000001</v>
      </c>
      <c r="K127" s="17">
        <f t="shared" si="29"/>
        <v>-6.359</v>
      </c>
      <c r="L127" s="16">
        <f t="shared" si="27"/>
        <v>-2.3639999999999999</v>
      </c>
      <c r="M127" s="16">
        <f t="shared" si="27"/>
        <v>-2.3309999999999995</v>
      </c>
      <c r="N127" s="16">
        <f t="shared" si="27"/>
        <v>-2.282</v>
      </c>
      <c r="O127" s="17">
        <f t="shared" si="30"/>
        <v>-2.2480000000000002</v>
      </c>
    </row>
    <row r="128" spans="1:15" x14ac:dyDescent="0.3">
      <c r="A128" s="18" t="s">
        <v>165</v>
      </c>
      <c r="B128" s="35"/>
      <c r="C128" s="35"/>
      <c r="D128" s="49">
        <f t="shared" si="25"/>
        <v>0</v>
      </c>
      <c r="E128" s="50"/>
      <c r="F128" s="20">
        <f t="shared" si="25"/>
        <v>40.019000000000005</v>
      </c>
      <c r="G128" s="21">
        <f t="shared" si="28"/>
        <v>31.481999999999999</v>
      </c>
      <c r="H128" s="19">
        <f t="shared" si="26"/>
        <v>69.36</v>
      </c>
      <c r="I128" s="20">
        <f t="shared" si="26"/>
        <v>36.006</v>
      </c>
      <c r="J128" s="20">
        <f t="shared" si="26"/>
        <v>32.003</v>
      </c>
      <c r="K128" s="21">
        <f t="shared" si="29"/>
        <v>29.661000000000001</v>
      </c>
      <c r="L128" s="20">
        <f t="shared" si="27"/>
        <v>22.677000000000007</v>
      </c>
      <c r="M128" s="20">
        <f t="shared" si="27"/>
        <v>42.190999999999988</v>
      </c>
      <c r="N128" s="20">
        <f t="shared" si="27"/>
        <v>39.739000000000004</v>
      </c>
      <c r="O128" s="21">
        <f t="shared" si="30"/>
        <v>25.387</v>
      </c>
    </row>
    <row r="129" spans="1:15" x14ac:dyDescent="0.3">
      <c r="A129" s="14" t="s">
        <v>167</v>
      </c>
      <c r="B129" s="34"/>
      <c r="C129" s="34"/>
      <c r="D129" s="47">
        <f t="shared" si="25"/>
        <v>0</v>
      </c>
      <c r="E129" s="48"/>
      <c r="F129" s="16">
        <f t="shared" si="25"/>
        <v>2.12</v>
      </c>
      <c r="G129" s="17">
        <f t="shared" si="28"/>
        <v>1.359</v>
      </c>
      <c r="H129" s="15">
        <f t="shared" si="26"/>
        <v>0.84899999999999975</v>
      </c>
      <c r="I129" s="16">
        <f t="shared" si="26"/>
        <v>0.92900000000000005</v>
      </c>
      <c r="J129" s="16">
        <f t="shared" si="26"/>
        <v>0.88800000000000012</v>
      </c>
      <c r="K129" s="17">
        <f t="shared" si="29"/>
        <v>0.96399999999999997</v>
      </c>
      <c r="L129" s="16">
        <f t="shared" si="27"/>
        <v>12.701000000000001</v>
      </c>
      <c r="M129" s="16">
        <f t="shared" si="27"/>
        <v>0.70699999999999985</v>
      </c>
      <c r="N129" s="16">
        <f t="shared" si="27"/>
        <v>1.1340000000000001</v>
      </c>
      <c r="O129" s="17">
        <f t="shared" si="30"/>
        <v>1.1279999999999999</v>
      </c>
    </row>
    <row r="130" spans="1:15" x14ac:dyDescent="0.3">
      <c r="A130" s="22" t="s">
        <v>169</v>
      </c>
      <c r="B130" s="34"/>
      <c r="C130" s="34"/>
      <c r="D130" s="47">
        <f t="shared" si="25"/>
        <v>0</v>
      </c>
      <c r="E130" s="48"/>
      <c r="F130" s="16">
        <f t="shared" si="25"/>
        <v>-0.23300000000000001</v>
      </c>
      <c r="G130" s="17">
        <f t="shared" si="28"/>
        <v>-0.23</v>
      </c>
      <c r="H130" s="15">
        <f t="shared" si="26"/>
        <v>-0.29399999999999993</v>
      </c>
      <c r="I130" s="16">
        <f t="shared" si="26"/>
        <v>-0.31600000000000006</v>
      </c>
      <c r="J130" s="16">
        <f t="shared" si="26"/>
        <v>-0.27099999999999996</v>
      </c>
      <c r="K130" s="17">
        <f t="shared" si="29"/>
        <v>-0.29699999999999999</v>
      </c>
      <c r="L130" s="16">
        <f t="shared" si="27"/>
        <v>0.33700000000000002</v>
      </c>
      <c r="M130" s="16">
        <f t="shared" si="27"/>
        <v>-0.113</v>
      </c>
      <c r="N130" s="16">
        <f t="shared" si="27"/>
        <v>-0.09</v>
      </c>
      <c r="O130" s="17">
        <f t="shared" si="30"/>
        <v>-1.7999999999999999E-2</v>
      </c>
    </row>
    <row r="131" spans="1:15" x14ac:dyDescent="0.3">
      <c r="A131" s="10" t="s">
        <v>171</v>
      </c>
      <c r="B131" s="31"/>
      <c r="C131" s="31"/>
      <c r="D131" s="49">
        <f t="shared" si="25"/>
        <v>0</v>
      </c>
      <c r="E131" s="50"/>
      <c r="F131" s="20">
        <f t="shared" si="25"/>
        <v>41.905999999999999</v>
      </c>
      <c r="G131" s="21">
        <f t="shared" si="28"/>
        <v>32.610999999999997</v>
      </c>
      <c r="H131" s="19">
        <f t="shared" si="26"/>
        <v>69.915000000000006</v>
      </c>
      <c r="I131" s="20">
        <f t="shared" si="26"/>
        <v>36.618999999999993</v>
      </c>
      <c r="J131" s="20">
        <f t="shared" si="26"/>
        <v>32.620000000000005</v>
      </c>
      <c r="K131" s="21">
        <f t="shared" si="29"/>
        <v>30.327999999999999</v>
      </c>
      <c r="L131" s="20">
        <f t="shared" si="27"/>
        <v>35.715000000000003</v>
      </c>
      <c r="M131" s="20">
        <f t="shared" si="27"/>
        <v>42.784999999999997</v>
      </c>
      <c r="N131" s="20">
        <f t="shared" si="27"/>
        <v>40.783000000000001</v>
      </c>
      <c r="O131" s="21">
        <f t="shared" si="30"/>
        <v>26.497</v>
      </c>
    </row>
    <row r="133" spans="1:15" x14ac:dyDescent="0.3">
      <c r="A133" s="7" t="s">
        <v>190</v>
      </c>
      <c r="B133" s="33"/>
      <c r="C133" s="33"/>
      <c r="D133" s="44"/>
      <c r="E133" s="44"/>
      <c r="F133" s="8"/>
      <c r="G133" s="9"/>
      <c r="H133" s="8"/>
      <c r="I133" s="8"/>
      <c r="J133" s="8"/>
      <c r="K133" s="9"/>
      <c r="L133" s="8"/>
      <c r="M133" s="8"/>
      <c r="N133" s="8"/>
      <c r="O133" s="9"/>
    </row>
    <row r="134" spans="1:15" x14ac:dyDescent="0.3">
      <c r="A134" s="10" t="s">
        <v>156</v>
      </c>
      <c r="B134" s="38" t="s">
        <v>157</v>
      </c>
      <c r="C134" s="38">
        <v>9000</v>
      </c>
      <c r="D134" s="45">
        <v>0</v>
      </c>
      <c r="E134" s="46">
        <v>0</v>
      </c>
      <c r="F134" s="12">
        <f>_xll.cc.fGetVal(F$1,0,"ytd","AC",$C134,,,"NOK",$B134,,,,,,"SEG",,"ALL")/1000+_xll.cc.fGetVal(F$1,0,"ytd","AC","8051",,,"NOK",$B134,,,,,,"SEG",,"ALL")/1000+_xll.cc.fGetVal(F$1,0,"ytd","AC","5200",,,"NOK",$B134,,,,,,"SEG",,"ALL")/1000</f>
        <v>0</v>
      </c>
      <c r="G134" s="13">
        <f>_xll.cc.fGetVal(G$1,0,"ytd","AC",$C134,,,"NOK",$B134,,,,,,"SEG",,"ALL")/1000+_xll.cc.fGetVal(G$1,0,"ytd","AC","8051",,,"NOK",$B134,,,,,,"SEG",,"ALL")/1000+_xll.cc.fGetVal(G$1,0,"ytd","AC","5200",,,"NOK",$B134,,,,,,"SEG",,"ALL")/1000</f>
        <v>0</v>
      </c>
      <c r="H134" s="11">
        <f>_xll.cc.fGetVal(H$1,0,"ytd","AC",$C134,,,"NOK",$B134,,,,,,"SEG",,"ALL")/1000+_xll.cc.fGetVal(H$1,0,"ytd","AC","8051",,,"NOK",$B134,,,,,,"SEG",,"ALL")/1000+_xll.cc.fGetVal(H$1,0,"ytd","AC","5200",,,"NOK",$B134,,,,,,"SEG",,"ALL")/1000</f>
        <v>0</v>
      </c>
      <c r="I134" s="12">
        <f>_xll.cc.fGetVal(I$1,0,"ytd","AC",$C134,,,"NOK",$B134,,,,,,"SEG",,"ALL")/1000+_xll.cc.fGetVal(I$1,0,"ytd","AC","8051",,,"NOK",$B134,,,,,,"SEG",,"ALL")/1000+_xll.cc.fGetVal(I$1,0,"ytd","AC","5200",,,"NOK",$B134,,,,,,"SEG",,"ALL")/1000</f>
        <v>0</v>
      </c>
      <c r="J134" s="12">
        <f>_xll.cc.fGetVal(J$1,0,"ytd","AC",$C134,,,"NOK",$B134,,,,,,"SEG",,"ALL")/1000+_xll.cc.fGetVal(J$1,0,"ytd","AC","8051",,,"NOK",$B134,,,,,,"SEG",,"ALL")/1000+_xll.cc.fGetVal(J$1,0,"ytd","AC","5200",,,"NOK",$B134,,,,,,"SEG",,"ALL")/1000</f>
        <v>0</v>
      </c>
      <c r="K134" s="13">
        <f>_xll.cc.fGetVal(K$1,0,"ytd","AC",$C134,,,"NOK",$B134,,,,,,"SEG",,"ALL")/1000+_xll.cc.fGetVal(K$1,0,"ytd","AC","8051",,,"NOK",$B134,,,,,,"SEG",,"ALL")/1000+_xll.cc.fGetVal(K$1,0,"ytd","AC","5200",,,"NOK",$B134,,,,,,"SEG",,"ALL")/1000</f>
        <v>0</v>
      </c>
      <c r="L134" s="12">
        <f>_xll.cc.fGetVal(L$1,0,"ytd","AC",$C134,,,"NOK",$B134,,,,,,"SEG",,"ALL")/1000+_xll.cc.fGetVal(L$1,0,"ytd","AC","8051",,,"NOK",$B134,,,,,,"SEG",,"ALL")/1000+_xll.cc.fGetVal(L$1,0,"ytd","AC","5200",,,"NOK",$B134,,,,,,"SEG",,"ALL")/1000</f>
        <v>0</v>
      </c>
      <c r="M134" s="12">
        <f>_xll.cc.fGetVal(M$1,0,"ytd","AC",$C134,,,"NOK",$B134,,,,,,"SEG",,"ALL")/1000+_xll.cc.fGetVal(M$1,0,"ytd","AC","8051",,,"NOK",$B134,,,,,,"SEG",,"ALL")/1000+_xll.cc.fGetVal(M$1,0,"ytd","AC","5200",,,"NOK",$B134,,,,,,"SEG",,"ALL")/1000</f>
        <v>0</v>
      </c>
      <c r="N134" s="12">
        <f>_xll.cc.fGetVal(N$1,0,"ytd","AC",$C134,,,"NOK",$B134,,,,,,"SEG",,"ALL")/1000+_xll.cc.fGetVal(N$1,0,"ytd","AC","8051",,,"NOK",$B134,,,,,,"SEG",,"ALL")/1000+_xll.cc.fGetVal(N$1,0,"ytd","AC","5200",,,"NOK",$B134,,,,,,"SEG",,"ALL")/1000</f>
        <v>0</v>
      </c>
      <c r="O134" s="13">
        <f>_xll.cc.fGetVal(O$1,0,"ytd","AC",$C134,,,"NOK",$B134,,,,,,"SEG",,"ALL")/1000+_xll.cc.fGetVal(O$1,0,"ytd","AC","8051",,,"NOK",$B134,,,,,,"SEG",,"ALL")/1000+_xll.cc.fGetVal(O$1,0,"ytd","AC","5200",,,"NOK",$B134,,,,,,"SEG",,"ALL")/1000</f>
        <v>0</v>
      </c>
    </row>
    <row r="135" spans="1:15" x14ac:dyDescent="0.3">
      <c r="A135" s="14" t="s">
        <v>158</v>
      </c>
      <c r="B135" s="38"/>
      <c r="C135" s="38">
        <v>9000</v>
      </c>
      <c r="D135" s="47">
        <v>0</v>
      </c>
      <c r="E135" s="48">
        <v>0</v>
      </c>
      <c r="F135" s="16">
        <f>F139-SUM(F136:F138,F134)</f>
        <v>0</v>
      </c>
      <c r="G135" s="17">
        <f t="shared" ref="G135:O135" si="31">G139-SUM(G136:G138,G134)</f>
        <v>0</v>
      </c>
      <c r="H135" s="15">
        <f t="shared" si="31"/>
        <v>0</v>
      </c>
      <c r="I135" s="16">
        <f t="shared" si="31"/>
        <v>0</v>
      </c>
      <c r="J135" s="16">
        <f t="shared" si="31"/>
        <v>0</v>
      </c>
      <c r="K135" s="17">
        <f t="shared" si="31"/>
        <v>0</v>
      </c>
      <c r="L135" s="16">
        <f t="shared" si="31"/>
        <v>0</v>
      </c>
      <c r="M135" s="16">
        <f t="shared" si="31"/>
        <v>0</v>
      </c>
      <c r="N135" s="16">
        <f t="shared" si="31"/>
        <v>0</v>
      </c>
      <c r="O135" s="17">
        <f t="shared" si="31"/>
        <v>0</v>
      </c>
    </row>
    <row r="136" spans="1:15" x14ac:dyDescent="0.3">
      <c r="A136" s="14" t="s">
        <v>159</v>
      </c>
      <c r="B136" s="38" t="s">
        <v>160</v>
      </c>
      <c r="C136" s="38">
        <v>9000</v>
      </c>
      <c r="D136" s="47">
        <v>0</v>
      </c>
      <c r="E136" s="48">
        <v>0</v>
      </c>
      <c r="F136" s="16">
        <f>_xll.cc.fGetVal(F$1,0,"ytd","AC",$C136,,,"NOK",$B136,,,,,,"SEG",,"ALL")/1000+_xll.cc.fGetVal(F$1,0,"ytd","AC","8051",,,"NOK",$B136,,,,,,"SEG",,"ALL")/1000+_xll.cc.fGetVal(F$1,0,"ytd","AC","5200",,,"NOK",$B136,,,,,,"SEG",,"ALL")/1000</f>
        <v>0</v>
      </c>
      <c r="G136" s="17">
        <f>_xll.cc.fGetVal(G$1,0,"ytd","AC",$C136,,,"NOK",$B136,,,,,,"SEG",,"ALL")/1000+_xll.cc.fGetVal(G$1,0,"ytd","AC","8051",,,"NOK",$B136,,,,,,"SEG",,"ALL")/1000+_xll.cc.fGetVal(G$1,0,"ytd","AC","5200",,,"NOK",$B136,,,,,,"SEG",,"ALL")/1000</f>
        <v>0</v>
      </c>
      <c r="H136" s="15">
        <f>_xll.cc.fGetVal(H$1,0,"ytd","AC",$C136,,,"NOK",$B136,,,,,,"SEG",,"ALL")/1000+_xll.cc.fGetVal(H$1,0,"ytd","AC","8051",,,"NOK",$B136,,,,,,"SEG",,"ALL")/1000+_xll.cc.fGetVal(H$1,0,"ytd","AC","5200",,,"NOK",$B136,,,,,,"SEG",,"ALL")/1000</f>
        <v>0</v>
      </c>
      <c r="I136" s="16">
        <f>_xll.cc.fGetVal(I$1,0,"ytd","AC",$C136,,,"NOK",$B136,,,,,,"SEG",,"ALL")/1000+_xll.cc.fGetVal(I$1,0,"ytd","AC","8051",,,"NOK",$B136,,,,,,"SEG",,"ALL")/1000+_xll.cc.fGetVal(I$1,0,"ytd","AC","5200",,,"NOK",$B136,,,,,,"SEG",,"ALL")/1000</f>
        <v>0</v>
      </c>
      <c r="J136" s="16">
        <f>_xll.cc.fGetVal(J$1,0,"ytd","AC",$C136,,,"NOK",$B136,,,,,,"SEG",,"ALL")/1000+_xll.cc.fGetVal(J$1,0,"ytd","AC","8051",,,"NOK",$B136,,,,,,"SEG",,"ALL")/1000+_xll.cc.fGetVal(J$1,0,"ytd","AC","5200",,,"NOK",$B136,,,,,,"SEG",,"ALL")/1000</f>
        <v>0</v>
      </c>
      <c r="K136" s="17">
        <f>_xll.cc.fGetVal(K$1,0,"ytd","AC",$C136,,,"NOK",$B136,,,,,,"SEG",,"ALL")/1000+_xll.cc.fGetVal(K$1,0,"ytd","AC","8051",,,"NOK",$B136,,,,,,"SEG",,"ALL")/1000+_xll.cc.fGetVal(K$1,0,"ytd","AC","5200",,,"NOK",$B136,,,,,,"SEG",,"ALL")/1000</f>
        <v>0</v>
      </c>
      <c r="L136" s="16">
        <f>_xll.cc.fGetVal(L$1,0,"ytd","AC",$C136,,,"NOK",$B136,,,,,,"SEG",,"ALL")/1000+_xll.cc.fGetVal(L$1,0,"ytd","AC","8051",,,"NOK",$B136,,,,,,"SEG",,"ALL")/1000+_xll.cc.fGetVal(L$1,0,"ytd","AC","5200",,,"NOK",$B136,,,,,,"SEG",,"ALL")/1000</f>
        <v>0</v>
      </c>
      <c r="M136" s="16">
        <f>_xll.cc.fGetVal(M$1,0,"ytd","AC",$C136,,,"NOK",$B136,,,,,,"SEG",,"ALL")/1000+_xll.cc.fGetVal(M$1,0,"ytd","AC","8051",,,"NOK",$B136,,,,,,"SEG",,"ALL")/1000+_xll.cc.fGetVal(M$1,0,"ytd","AC","5200",,,"NOK",$B136,,,,,,"SEG",,"ALL")/1000</f>
        <v>0</v>
      </c>
      <c r="N136" s="16">
        <f>_xll.cc.fGetVal(N$1,0,"ytd","AC",$C136,,,"NOK",$B136,,,,,,"SEG",,"ALL")/1000+_xll.cc.fGetVal(N$1,0,"ytd","AC","8051",,,"NOK",$B136,,,,,,"SEG",,"ALL")/1000+_xll.cc.fGetVal(N$1,0,"ytd","AC","5200",,,"NOK",$B136,,,,,,"SEG",,"ALL")/1000</f>
        <v>0</v>
      </c>
      <c r="O136" s="17">
        <f>_xll.cc.fGetVal(O$1,0,"ytd","AC",$C136,,,"NOK",$B136,,,,,,"SEG",,"ALL")/1000+_xll.cc.fGetVal(O$1,0,"ytd","AC","8051",,,"NOK",$B136,,,,,,"SEG",,"ALL")/1000+_xll.cc.fGetVal(O$1,0,"ytd","AC","5200",,,"NOK",$B136,,,,,,"SEG",,"ALL")/1000</f>
        <v>0</v>
      </c>
    </row>
    <row r="137" spans="1:15" x14ac:dyDescent="0.3">
      <c r="A137" s="14" t="s">
        <v>161</v>
      </c>
      <c r="B137" s="38" t="s">
        <v>162</v>
      </c>
      <c r="C137" s="38">
        <v>9000</v>
      </c>
      <c r="D137" s="47">
        <v>0</v>
      </c>
      <c r="E137" s="48">
        <v>0</v>
      </c>
      <c r="F137" s="16">
        <f>_xll.cc.fGetVal(F$1,0,"ytd","AC",$C137,,,"NOK",$B137,,,,,,"SEG",,"ALL")/1000+_xll.cc.fGetVal(F$1,0,"ytd","AC","8051",,,"NOK",$B137,,,,,,"SEG",,"ALL")/1000+_xll.cc.fGetVal(F$1,0,"ytd","AC","5200",,,"NOK",$B137,,,,,,"SEG",,"ALL")/1000</f>
        <v>0</v>
      </c>
      <c r="G137" s="17">
        <f>_xll.cc.fGetVal(G$1,0,"ytd","AC",$C137,,,"NOK",$B137,,,,,,"SEG",,"ALL")/1000+_xll.cc.fGetVal(G$1,0,"ytd","AC","8051",,,"NOK",$B137,,,,,,"SEG",,"ALL")/1000+_xll.cc.fGetVal(G$1,0,"ytd","AC","5200",,,"NOK",$B137,,,,,,"SEG",,"ALL")/1000</f>
        <v>0</v>
      </c>
      <c r="H137" s="15">
        <f>_xll.cc.fGetVal(H$1,0,"ytd","AC",$C137,,,"NOK",$B137,,,,,,"SEG",,"ALL")/1000+_xll.cc.fGetVal(H$1,0,"ytd","AC","8051",,,"NOK",$B137,,,,,,"SEG",,"ALL")/1000+_xll.cc.fGetVal(H$1,0,"ytd","AC","5200",,,"NOK",$B137,,,,,,"SEG",,"ALL")/1000</f>
        <v>0</v>
      </c>
      <c r="I137" s="16">
        <f>_xll.cc.fGetVal(I$1,0,"ytd","AC",$C137,,,"NOK",$B137,,,,,,"SEG",,"ALL")/1000+_xll.cc.fGetVal(I$1,0,"ytd","AC","8051",,,"NOK",$B137,,,,,,"SEG",,"ALL")/1000+_xll.cc.fGetVal(I$1,0,"ytd","AC","5200",,,"NOK",$B137,,,,,,"SEG",,"ALL")/1000</f>
        <v>0</v>
      </c>
      <c r="J137" s="16">
        <f>_xll.cc.fGetVal(J$1,0,"ytd","AC",$C137,,,"NOK",$B137,,,,,,"SEG",,"ALL")/1000+_xll.cc.fGetVal(J$1,0,"ytd","AC","8051",,,"NOK",$B137,,,,,,"SEG",,"ALL")/1000+_xll.cc.fGetVal(J$1,0,"ytd","AC","5200",,,"NOK",$B137,,,,,,"SEG",,"ALL")/1000</f>
        <v>0</v>
      </c>
      <c r="K137" s="17">
        <f>_xll.cc.fGetVal(K$1,0,"ytd","AC",$C137,,,"NOK",$B137,,,,,,"SEG",,"ALL")/1000+_xll.cc.fGetVal(K$1,0,"ytd","AC","8051",,,"NOK",$B137,,,,,,"SEG",,"ALL")/1000+_xll.cc.fGetVal(K$1,0,"ytd","AC","5200",,,"NOK",$B137,,,,,,"SEG",,"ALL")/1000</f>
        <v>0</v>
      </c>
      <c r="L137" s="16">
        <f>_xll.cc.fGetVal(L$1,0,"ytd","AC",$C137,,,"NOK",$B137,,,,,,"SEG",,"ALL")/1000+_xll.cc.fGetVal(L$1,0,"ytd","AC","8051",,,"NOK",$B137,,,,,,"SEG",,"ALL")/1000+_xll.cc.fGetVal(L$1,0,"ytd","AC","5200",,,"NOK",$B137,,,,,,"SEG",,"ALL")/1000</f>
        <v>0</v>
      </c>
      <c r="M137" s="16">
        <f>_xll.cc.fGetVal(M$1,0,"ytd","AC",$C137,,,"NOK",$B137,,,,,,"SEG",,"ALL")/1000+_xll.cc.fGetVal(M$1,0,"ytd","AC","8051",,,"NOK",$B137,,,,,,"SEG",,"ALL")/1000+_xll.cc.fGetVal(M$1,0,"ytd","AC","5200",,,"NOK",$B137,,,,,,"SEG",,"ALL")/1000</f>
        <v>0</v>
      </c>
      <c r="N137" s="16">
        <f>_xll.cc.fGetVal(N$1,0,"ytd","AC",$C137,,,"NOK",$B137,,,,,,"SEG",,"ALL")/1000+_xll.cc.fGetVal(N$1,0,"ytd","AC","8051",,,"NOK",$B137,,,,,,"SEG",,"ALL")/1000+_xll.cc.fGetVal(N$1,0,"ytd","AC","5200",,,"NOK",$B137,,,,,,"SEG",,"ALL")/1000</f>
        <v>0</v>
      </c>
      <c r="O137" s="17">
        <f>_xll.cc.fGetVal(O$1,0,"ytd","AC",$C137,,,"NOK",$B137,,,,,,"SEG",,"ALL")/1000+_xll.cc.fGetVal(O$1,0,"ytd","AC","8051",,,"NOK",$B137,,,,,,"SEG",,"ALL")/1000+_xll.cc.fGetVal(O$1,0,"ytd","AC","5200",,,"NOK",$B137,,,,,,"SEG",,"ALL")/1000</f>
        <v>0</v>
      </c>
    </row>
    <row r="138" spans="1:15" x14ac:dyDescent="0.3">
      <c r="A138" s="14" t="s">
        <v>163</v>
      </c>
      <c r="B138" s="38" t="s">
        <v>164</v>
      </c>
      <c r="C138" s="38">
        <v>9000</v>
      </c>
      <c r="D138" s="47">
        <v>0</v>
      </c>
      <c r="E138" s="48">
        <v>0</v>
      </c>
      <c r="F138" s="16">
        <f>_xll.cc.fGetVal(F$1,0,"ytd","AC",$C138,,,"NOK",$B138,,,,,,"SEG",,"ALL")/1000+_xll.cc.fGetVal(F$1,0,"ytd","AC","8051",,,"NOK",$B138,,,,,,"SEG",,"ALL")/1000+_xll.cc.fGetVal(F$1,0,"ytd","AC","5200",,,"NOK",$B138,,,,,,"SEG",,"ALL")/1000</f>
        <v>0</v>
      </c>
      <c r="G138" s="17">
        <f>_xll.cc.fGetVal(G$1,0,"ytd","AC",$C138,,,"NOK",$B138,,,,,,"SEG",,"ALL")/1000+_xll.cc.fGetVal(G$1,0,"ytd","AC","8051",,,"NOK",$B138,,,,,,"SEG",,"ALL")/1000+_xll.cc.fGetVal(G$1,0,"ytd","AC","5200",,,"NOK",$B138,,,,,,"SEG",,"ALL")/1000</f>
        <v>0</v>
      </c>
      <c r="H138" s="15">
        <f>_xll.cc.fGetVal(H$1,0,"ytd","AC",$C138,,,"NOK",$B138,,,,,,"SEG",,"ALL")/1000+_xll.cc.fGetVal(H$1,0,"ytd","AC","8051",,,"NOK",$B138,,,,,,"SEG",,"ALL")/1000+_xll.cc.fGetVal(H$1,0,"ytd","AC","5200",,,"NOK",$B138,,,,,,"SEG",,"ALL")/1000</f>
        <v>0</v>
      </c>
      <c r="I138" s="16">
        <f>_xll.cc.fGetVal(I$1,0,"ytd","AC",$C138,,,"NOK",$B138,,,,,,"SEG",,"ALL")/1000+_xll.cc.fGetVal(I$1,0,"ytd","AC","8051",,,"NOK",$B138,,,,,,"SEG",,"ALL")/1000+_xll.cc.fGetVal(I$1,0,"ytd","AC","5200",,,"NOK",$B138,,,,,,"SEG",,"ALL")/1000</f>
        <v>0</v>
      </c>
      <c r="J138" s="16">
        <f>_xll.cc.fGetVal(J$1,0,"ytd","AC",$C138,,,"NOK",$B138,,,,,,"SEG",,"ALL")/1000+_xll.cc.fGetVal(J$1,0,"ytd","AC","8051",,,"NOK",$B138,,,,,,"SEG",,"ALL")/1000+_xll.cc.fGetVal(J$1,0,"ytd","AC","5200",,,"NOK",$B138,,,,,,"SEG",,"ALL")/1000</f>
        <v>0</v>
      </c>
      <c r="K138" s="17">
        <f>_xll.cc.fGetVal(K$1,0,"ytd","AC",$C138,,,"NOK",$B138,,,,,,"SEG",,"ALL")/1000+_xll.cc.fGetVal(K$1,0,"ytd","AC","8051",,,"NOK",$B138,,,,,,"SEG",,"ALL")/1000+_xll.cc.fGetVal(K$1,0,"ytd","AC","5200",,,"NOK",$B138,,,,,,"SEG",,"ALL")/1000</f>
        <v>0</v>
      </c>
      <c r="L138" s="16">
        <f>_xll.cc.fGetVal(L$1,0,"ytd","AC",$C138,,,"NOK",$B138,,,,,,"SEG",,"ALL")/1000+_xll.cc.fGetVal(L$1,0,"ytd","AC","8051",,,"NOK",$B138,,,,,,"SEG",,"ALL")/1000+_xll.cc.fGetVal(L$1,0,"ytd","AC","5200",,,"NOK",$B138,,,,,,"SEG",,"ALL")/1000</f>
        <v>0</v>
      </c>
      <c r="M138" s="16">
        <f>_xll.cc.fGetVal(M$1,0,"ytd","AC",$C138,,,"NOK",$B138,,,,,,"SEG",,"ALL")/1000+_xll.cc.fGetVal(M$1,0,"ytd","AC","8051",,,"NOK",$B138,,,,,,"SEG",,"ALL")/1000+_xll.cc.fGetVal(M$1,0,"ytd","AC","5200",,,"NOK",$B138,,,,,,"SEG",,"ALL")/1000</f>
        <v>0</v>
      </c>
      <c r="N138" s="16">
        <f>_xll.cc.fGetVal(N$1,0,"ytd","AC",$C138,,,"NOK",$B138,,,,,,"SEG",,"ALL")/1000+_xll.cc.fGetVal(N$1,0,"ytd","AC","8051",,,"NOK",$B138,,,,,,"SEG",,"ALL")/1000+_xll.cc.fGetVal(N$1,0,"ytd","AC","5200",,,"NOK",$B138,,,,,,"SEG",,"ALL")/1000</f>
        <v>0</v>
      </c>
      <c r="O138" s="17">
        <f>_xll.cc.fGetVal(O$1,0,"ytd","AC",$C138,,,"NOK",$B138,,,,,,"SEG",,"ALL")/1000+_xll.cc.fGetVal(O$1,0,"ytd","AC","8051",,,"NOK",$B138,,,,,,"SEG",,"ALL")/1000+_xll.cc.fGetVal(O$1,0,"ytd","AC","5200",,,"NOK",$B138,,,,,,"SEG",,"ALL")/1000</f>
        <v>0</v>
      </c>
    </row>
    <row r="139" spans="1:15" x14ac:dyDescent="0.3">
      <c r="A139" s="18" t="s">
        <v>165</v>
      </c>
      <c r="B139" s="39" t="s">
        <v>166</v>
      </c>
      <c r="C139" s="38">
        <v>9000</v>
      </c>
      <c r="D139" s="49">
        <v>0</v>
      </c>
      <c r="E139" s="50">
        <v>0</v>
      </c>
      <c r="F139" s="20">
        <f>_xll.cc.fGetVal(F$1,0,"ytd","AC",$C139,,,"NOK",$B139,,,,,,"SEG",,"ALL")/1000+_xll.cc.fGetVal(F$1,0,"ytd","AC","8051",,,"NOK",$B139,,,,,,"SEG",,"ALL")/1000+_xll.cc.fGetVal(F$1,0,"ytd","AC","5200",,,"NOK",$B139,,,,,,"SEG",,"ALL")/1000</f>
        <v>0</v>
      </c>
      <c r="G139" s="21">
        <f>_xll.cc.fGetVal(G$1,0,"ytd","AC",$C139,,,"NOK",$B139,,,,,,"SEG",,"ALL")/1000+_xll.cc.fGetVal(G$1,0,"ytd","AC","8051",,,"NOK",$B139,,,,,,"SEG",,"ALL")/1000+_xll.cc.fGetVal(G$1,0,"ytd","AC","5200",,,"NOK",$B139,,,,,,"SEG",,"ALL")/1000</f>
        <v>0</v>
      </c>
      <c r="H139" s="19">
        <f>_xll.cc.fGetVal(H$1,0,"ytd","AC",$C139,,,"NOK",$B139,,,,,,"SEG",,"ALL")/1000+_xll.cc.fGetVal(H$1,0,"ytd","AC","8051",,,"NOK",$B139,,,,,,"SEG",,"ALL")/1000+_xll.cc.fGetVal(H$1,0,"ytd","AC","5200",,,"NOK",$B139,,,,,,"SEG",,"ALL")/1000</f>
        <v>0</v>
      </c>
      <c r="I139" s="20">
        <f>_xll.cc.fGetVal(I$1,0,"ytd","AC",$C139,,,"NOK",$B139,,,,,,"SEG",,"ALL")/1000+_xll.cc.fGetVal(I$1,0,"ytd","AC","8051",,,"NOK",$B139,,,,,,"SEG",,"ALL")/1000+_xll.cc.fGetVal(I$1,0,"ytd","AC","5200",,,"NOK",$B139,,,,,,"SEG",,"ALL")/1000</f>
        <v>0</v>
      </c>
      <c r="J139" s="20">
        <f>_xll.cc.fGetVal(J$1,0,"ytd","AC",$C139,,,"NOK",$B139,,,,,,"SEG",,"ALL")/1000+_xll.cc.fGetVal(J$1,0,"ytd","AC","8051",,,"NOK",$B139,,,,,,"SEG",,"ALL")/1000+_xll.cc.fGetVal(J$1,0,"ytd","AC","5200",,,"NOK",$B139,,,,,,"SEG",,"ALL")/1000</f>
        <v>0</v>
      </c>
      <c r="K139" s="21">
        <f>_xll.cc.fGetVal(K$1,0,"ytd","AC",$C139,,,"NOK",$B139,,,,,,"SEG",,"ALL")/1000+_xll.cc.fGetVal(K$1,0,"ytd","AC","8051",,,"NOK",$B139,,,,,,"SEG",,"ALL")/1000+_xll.cc.fGetVal(K$1,0,"ytd","AC","5200",,,"NOK",$B139,,,,,,"SEG",,"ALL")/1000</f>
        <v>0</v>
      </c>
      <c r="L139" s="20">
        <f>_xll.cc.fGetVal(L$1,0,"ytd","AC",$C139,,,"NOK",$B139,,,,,,"SEG",,"ALL")/1000+_xll.cc.fGetVal(L$1,0,"ytd","AC","8051",,,"NOK",$B139,,,,,,"SEG",,"ALL")/1000+_xll.cc.fGetVal(L$1,0,"ytd","AC","5200",,,"NOK",$B139,,,,,,"SEG",,"ALL")/1000</f>
        <v>0</v>
      </c>
      <c r="M139" s="20">
        <f>_xll.cc.fGetVal(M$1,0,"ytd","AC",$C139,,,"NOK",$B139,,,,,,"SEG",,"ALL")/1000+_xll.cc.fGetVal(M$1,0,"ytd","AC","8051",,,"NOK",$B139,,,,,,"SEG",,"ALL")/1000+_xll.cc.fGetVal(M$1,0,"ytd","AC","5200",,,"NOK",$B139,,,,,,"SEG",,"ALL")/1000</f>
        <v>0</v>
      </c>
      <c r="N139" s="20">
        <f>_xll.cc.fGetVal(N$1,0,"ytd","AC",$C139,,,"NOK",$B139,,,,,,"SEG",,"ALL")/1000+_xll.cc.fGetVal(N$1,0,"ytd","AC","8051",,,"NOK",$B139,,,,,,"SEG",,"ALL")/1000+_xll.cc.fGetVal(N$1,0,"ytd","AC","5200",,,"NOK",$B139,,,,,,"SEG",,"ALL")/1000</f>
        <v>0</v>
      </c>
      <c r="O139" s="21">
        <f>_xll.cc.fGetVal(O$1,0,"ytd","AC",$C139,,,"NOK",$B139,,,,,,"SEG",,"ALL")/1000+_xll.cc.fGetVal(O$1,0,"ytd","AC","8051",,,"NOK",$B139,,,,,,"SEG",,"ALL")/1000+_xll.cc.fGetVal(O$1,0,"ytd","AC","5200",,,"NOK",$B139,,,,,,"SEG",,"ALL")/1000</f>
        <v>0</v>
      </c>
    </row>
    <row r="140" spans="1:15" x14ac:dyDescent="0.3">
      <c r="A140" s="14" t="s">
        <v>167</v>
      </c>
      <c r="B140" s="38" t="s">
        <v>168</v>
      </c>
      <c r="C140" s="38">
        <v>9000</v>
      </c>
      <c r="D140" s="47">
        <v>0</v>
      </c>
      <c r="E140" s="48">
        <v>0</v>
      </c>
      <c r="F140" s="16">
        <f>_xll.cc.fGetVal(F$1,0,"ytd","AC",$C140,,,"NOK",$B140,,,,,,"SEG",,"ALL")/1000+_xll.cc.fGetVal(F$1,0,"ytd","AC","8051",,,"NOK",$B140,,,,,,"SEG",,"ALL")/1000+_xll.cc.fGetVal(F$1,0,"ytd","AC","5200",,,"NOK",$B140,,,,,,"SEG",,"ALL")/1000</f>
        <v>0</v>
      </c>
      <c r="G140" s="17">
        <f>_xll.cc.fGetVal(G$1,0,"ytd","AC",$C140,,,"NOK",$B140,,,,,,"SEG",,"ALL")/1000+_xll.cc.fGetVal(G$1,0,"ytd","AC","8051",,,"NOK",$B140,,,,,,"SEG",,"ALL")/1000+_xll.cc.fGetVal(G$1,0,"ytd","AC","5200",,,"NOK",$B140,,,,,,"SEG",,"ALL")/1000</f>
        <v>0</v>
      </c>
      <c r="H140" s="15">
        <f>_xll.cc.fGetVal(H$1,0,"ytd","AC",$C140,,,"NOK",$B140,,,,,,"SEG",,"ALL")/1000+_xll.cc.fGetVal(H$1,0,"ytd","AC","8051",,,"NOK",$B140,,,,,,"SEG",,"ALL")/1000+_xll.cc.fGetVal(H$1,0,"ytd","AC","5200",,,"NOK",$B140,,,,,,"SEG",,"ALL")/1000</f>
        <v>0</v>
      </c>
      <c r="I140" s="16">
        <f>_xll.cc.fGetVal(I$1,0,"ytd","AC",$C140,,,"NOK",$B140,,,,,,"SEG",,"ALL")/1000+_xll.cc.fGetVal(I$1,0,"ytd","AC","8051",,,"NOK",$B140,,,,,,"SEG",,"ALL")/1000+_xll.cc.fGetVal(I$1,0,"ytd","AC","5200",,,"NOK",$B140,,,,,,"SEG",,"ALL")/1000</f>
        <v>0</v>
      </c>
      <c r="J140" s="16">
        <f>_xll.cc.fGetVal(J$1,0,"ytd","AC",$C140,,,"NOK",$B140,,,,,,"SEG",,"ALL")/1000+_xll.cc.fGetVal(J$1,0,"ytd","AC","8051",,,"NOK",$B140,,,,,,"SEG",,"ALL")/1000+_xll.cc.fGetVal(J$1,0,"ytd","AC","5200",,,"NOK",$B140,,,,,,"SEG",,"ALL")/1000</f>
        <v>0</v>
      </c>
      <c r="K140" s="17">
        <f>_xll.cc.fGetVal(K$1,0,"ytd","AC",$C140,,,"NOK",$B140,,,,,,"SEG",,"ALL")/1000+_xll.cc.fGetVal(K$1,0,"ytd","AC","8051",,,"NOK",$B140,,,,,,"SEG",,"ALL")/1000+_xll.cc.fGetVal(K$1,0,"ytd","AC","5200",,,"NOK",$B140,,,,,,"SEG",,"ALL")/1000</f>
        <v>0</v>
      </c>
      <c r="L140" s="16">
        <f>_xll.cc.fGetVal(L$1,0,"ytd","AC",$C140,,,"NOK",$B140,,,,,,"SEG",,"ALL")/1000+_xll.cc.fGetVal(L$1,0,"ytd","AC","8051",,,"NOK",$B140,,,,,,"SEG",,"ALL")/1000+_xll.cc.fGetVal(L$1,0,"ytd","AC","5200",,,"NOK",$B140,,,,,,"SEG",,"ALL")/1000</f>
        <v>0</v>
      </c>
      <c r="M140" s="16">
        <f>_xll.cc.fGetVal(M$1,0,"ytd","AC",$C140,,,"NOK",$B140,,,,,,"SEG",,"ALL")/1000+_xll.cc.fGetVal(M$1,0,"ytd","AC","8051",,,"NOK",$B140,,,,,,"SEG",,"ALL")/1000+_xll.cc.fGetVal(M$1,0,"ytd","AC","5200",,,"NOK",$B140,,,,,,"SEG",,"ALL")/1000</f>
        <v>0</v>
      </c>
      <c r="N140" s="16">
        <f>_xll.cc.fGetVal(N$1,0,"ytd","AC",$C140,,,"NOK",$B140,,,,,,"SEG",,"ALL")/1000+_xll.cc.fGetVal(N$1,0,"ytd","AC","8051",,,"NOK",$B140,,,,,,"SEG",,"ALL")/1000+_xll.cc.fGetVal(N$1,0,"ytd","AC","5200",,,"NOK",$B140,,,,,,"SEG",,"ALL")/1000</f>
        <v>0</v>
      </c>
      <c r="O140" s="17">
        <f>_xll.cc.fGetVal(O$1,0,"ytd","AC",$C140,,,"NOK",$B140,,,,,,"SEG",,"ALL")/1000+_xll.cc.fGetVal(O$1,0,"ytd","AC","8051",,,"NOK",$B140,,,,,,"SEG",,"ALL")/1000+_xll.cc.fGetVal(O$1,0,"ytd","AC","5200",,,"NOK",$B140,,,,,,"SEG",,"ALL")/1000</f>
        <v>0</v>
      </c>
    </row>
    <row r="141" spans="1:15" x14ac:dyDescent="0.3">
      <c r="A141" s="22" t="s">
        <v>169</v>
      </c>
      <c r="B141" s="38" t="s">
        <v>170</v>
      </c>
      <c r="C141" s="38">
        <v>9000</v>
      </c>
      <c r="D141" s="47">
        <v>0</v>
      </c>
      <c r="E141" s="48">
        <v>0</v>
      </c>
      <c r="F141" s="16">
        <f>_xll.cc.fGetVal(F$1,0,"ytd","AC",$C141,,,"NOK",$B141,,,,,,"SEG",,"ALL")/1000+_xll.cc.fGetVal(F$1,0,"ytd","AC","8051",,,"NOK",$B141,,,,,,"SEG",,"ALL")/1000+_xll.cc.fGetVal(F$1,0,"ytd","AC","5200",,,"NOK",$B141,,,,,,"SEG",,"ALL")/1000</f>
        <v>0</v>
      </c>
      <c r="G141" s="17">
        <f>_xll.cc.fGetVal(G$1,0,"ytd","AC",$C141,,,"NOK",$B141,,,,,,"SEG",,"ALL")/1000+_xll.cc.fGetVal(G$1,0,"ytd","AC","8051",,,"NOK",$B141,,,,,,"SEG",,"ALL")/1000+_xll.cc.fGetVal(G$1,0,"ytd","AC","5200",,,"NOK",$B141,,,,,,"SEG",,"ALL")/1000</f>
        <v>0</v>
      </c>
      <c r="H141" s="15">
        <f>_xll.cc.fGetVal(H$1,0,"ytd","AC",$C141,,,"NOK",$B141,,,,,,"SEG",,"ALL")/1000+_xll.cc.fGetVal(H$1,0,"ytd","AC","8051",,,"NOK",$B141,,,,,,"SEG",,"ALL")/1000+_xll.cc.fGetVal(H$1,0,"ytd","AC","5200",,,"NOK",$B141,,,,,,"SEG",,"ALL")/1000</f>
        <v>0</v>
      </c>
      <c r="I141" s="16">
        <f>_xll.cc.fGetVal(I$1,0,"ytd","AC",$C141,,,"NOK",$B141,,,,,,"SEG",,"ALL")/1000+_xll.cc.fGetVal(I$1,0,"ytd","AC","8051",,,"NOK",$B141,,,,,,"SEG",,"ALL")/1000+_xll.cc.fGetVal(I$1,0,"ytd","AC","5200",,,"NOK",$B141,,,,,,"SEG",,"ALL")/1000</f>
        <v>0</v>
      </c>
      <c r="J141" s="16">
        <f>_xll.cc.fGetVal(J$1,0,"ytd","AC",$C141,,,"NOK",$B141,,,,,,"SEG",,"ALL")/1000+_xll.cc.fGetVal(J$1,0,"ytd","AC","8051",,,"NOK",$B141,,,,,,"SEG",,"ALL")/1000+_xll.cc.fGetVal(J$1,0,"ytd","AC","5200",,,"NOK",$B141,,,,,,"SEG",,"ALL")/1000</f>
        <v>0</v>
      </c>
      <c r="K141" s="17">
        <f>_xll.cc.fGetVal(K$1,0,"ytd","AC",$C141,,,"NOK",$B141,,,,,,"SEG",,"ALL")/1000+_xll.cc.fGetVal(K$1,0,"ytd","AC","8051",,,"NOK",$B141,,,,,,"SEG",,"ALL")/1000+_xll.cc.fGetVal(K$1,0,"ytd","AC","5200",,,"NOK",$B141,,,,,,"SEG",,"ALL")/1000</f>
        <v>0</v>
      </c>
      <c r="L141" s="16">
        <f>_xll.cc.fGetVal(L$1,0,"ytd","AC",$C141,,,"NOK",$B141,,,,,,"SEG",,"ALL")/1000+_xll.cc.fGetVal(L$1,0,"ytd","AC","8051",,,"NOK",$B141,,,,,,"SEG",,"ALL")/1000+_xll.cc.fGetVal(L$1,0,"ytd","AC","5200",,,"NOK",$B141,,,,,,"SEG",,"ALL")/1000</f>
        <v>0</v>
      </c>
      <c r="M141" s="16">
        <f>_xll.cc.fGetVal(M$1,0,"ytd","AC",$C141,,,"NOK",$B141,,,,,,"SEG",,"ALL")/1000+_xll.cc.fGetVal(M$1,0,"ytd","AC","8051",,,"NOK",$B141,,,,,,"SEG",,"ALL")/1000+_xll.cc.fGetVal(M$1,0,"ytd","AC","5200",,,"NOK",$B141,,,,,,"SEG",,"ALL")/1000</f>
        <v>0</v>
      </c>
      <c r="N141" s="16">
        <f>_xll.cc.fGetVal(N$1,0,"ytd","AC",$C141,,,"NOK",$B141,,,,,,"SEG",,"ALL")/1000+_xll.cc.fGetVal(N$1,0,"ytd","AC","8051",,,"NOK",$B141,,,,,,"SEG",,"ALL")/1000+_xll.cc.fGetVal(N$1,0,"ytd","AC","5200",,,"NOK",$B141,,,,,,"SEG",,"ALL")/1000</f>
        <v>0</v>
      </c>
      <c r="O141" s="17">
        <f>_xll.cc.fGetVal(O$1,0,"ytd","AC",$C141,,,"NOK",$B141,,,,,,"SEG",,"ALL")/1000+_xll.cc.fGetVal(O$1,0,"ytd","AC","8051",,,"NOK",$B141,,,,,,"SEG",,"ALL")/1000+_xll.cc.fGetVal(O$1,0,"ytd","AC","5200",,,"NOK",$B141,,,,,,"SEG",,"ALL")/1000</f>
        <v>0</v>
      </c>
    </row>
    <row r="142" spans="1:15" x14ac:dyDescent="0.3">
      <c r="A142" s="10" t="s">
        <v>171</v>
      </c>
      <c r="B142" s="39" t="s">
        <v>172</v>
      </c>
      <c r="C142" s="38">
        <v>9000</v>
      </c>
      <c r="D142" s="49">
        <v>0</v>
      </c>
      <c r="E142" s="50">
        <v>0</v>
      </c>
      <c r="F142" s="20">
        <f>_xll.cc.fGetVal(F$1,0,"ytd","AC",$C142,,,"NOK",$B142,,,,,,"SEG",,"ALL")/1000+_xll.cc.fGetVal(F$1,0,"ytd","AC","8051",,,"NOK",$B142,,,,,,"SEG",,"ALL")/1000+_xll.cc.fGetVal(F$1,0,"ytd","AC","5200",,,"NOK",$B142,,,,,,"SEG",,"ALL")/1000</f>
        <v>0</v>
      </c>
      <c r="G142" s="21">
        <f>_xll.cc.fGetVal(G$1,0,"ytd","AC",$C142,,,"NOK",$B142,,,,,,"SEG",,"ALL")/1000+_xll.cc.fGetVal(G$1,0,"ytd","AC","8051",,,"NOK",$B142,,,,,,"SEG",,"ALL")/1000+_xll.cc.fGetVal(G$1,0,"ytd","AC","5200",,,"NOK",$B142,,,,,,"SEG",,"ALL")/1000</f>
        <v>0</v>
      </c>
      <c r="H142" s="19">
        <f>_xll.cc.fGetVal(H$1,0,"ytd","AC",$C142,,,"NOK",$B142,,,,,,"SEG",,"ALL")/1000+_xll.cc.fGetVal(H$1,0,"ytd","AC","8051",,,"NOK",$B142,,,,,,"SEG",,"ALL")/1000+_xll.cc.fGetVal(H$1,0,"ytd","AC","5200",,,"NOK",$B142,,,,,,"SEG",,"ALL")/1000</f>
        <v>0</v>
      </c>
      <c r="I142" s="20">
        <f>_xll.cc.fGetVal(I$1,0,"ytd","AC",$C142,,,"NOK",$B142,,,,,,"SEG",,"ALL")/1000+_xll.cc.fGetVal(I$1,0,"ytd","AC","8051",,,"NOK",$B142,,,,,,"SEG",,"ALL")/1000+_xll.cc.fGetVal(I$1,0,"ytd","AC","5200",,,"NOK",$B142,,,,,,"SEG",,"ALL")/1000</f>
        <v>0</v>
      </c>
      <c r="J142" s="20">
        <f>_xll.cc.fGetVal(J$1,0,"ytd","AC",$C142,,,"NOK",$B142,,,,,,"SEG",,"ALL")/1000+_xll.cc.fGetVal(J$1,0,"ytd","AC","8051",,,"NOK",$B142,,,,,,"SEG",,"ALL")/1000+_xll.cc.fGetVal(J$1,0,"ytd","AC","5200",,,"NOK",$B142,,,,,,"SEG",,"ALL")/1000</f>
        <v>0</v>
      </c>
      <c r="K142" s="21">
        <f>_xll.cc.fGetVal(K$1,0,"ytd","AC",$C142,,,"NOK",$B142,,,,,,"SEG",,"ALL")/1000+_xll.cc.fGetVal(K$1,0,"ytd","AC","8051",,,"NOK",$B142,,,,,,"SEG",,"ALL")/1000+_xll.cc.fGetVal(K$1,0,"ytd","AC","5200",,,"NOK",$B142,,,,,,"SEG",,"ALL")/1000</f>
        <v>0</v>
      </c>
      <c r="L142" s="20">
        <f>_xll.cc.fGetVal(L$1,0,"ytd","AC",$C142,,,"NOK",$B142,,,,,,"SEG",,"ALL")/1000+_xll.cc.fGetVal(L$1,0,"ytd","AC","8051",,,"NOK",$B142,,,,,,"SEG",,"ALL")/1000+_xll.cc.fGetVal(L$1,0,"ytd","AC","5200",,,"NOK",$B142,,,,,,"SEG",,"ALL")/1000</f>
        <v>0</v>
      </c>
      <c r="M142" s="20">
        <f>_xll.cc.fGetVal(M$1,0,"ytd","AC",$C142,,,"NOK",$B142,,,,,,"SEG",,"ALL")/1000+_xll.cc.fGetVal(M$1,0,"ytd","AC","8051",,,"NOK",$B142,,,,,,"SEG",,"ALL")/1000+_xll.cc.fGetVal(M$1,0,"ytd","AC","5200",,,"NOK",$B142,,,,,,"SEG",,"ALL")/1000</f>
        <v>0</v>
      </c>
      <c r="N142" s="20">
        <f>_xll.cc.fGetVal(N$1,0,"ytd","AC",$C142,,,"NOK",$B142,,,,,,"SEG",,"ALL")/1000+_xll.cc.fGetVal(N$1,0,"ytd","AC","8051",,,"NOK",$B142,,,,,,"SEG",,"ALL")/1000+_xll.cc.fGetVal(N$1,0,"ytd","AC","5200",,,"NOK",$B142,,,,,,"SEG",,"ALL")/1000</f>
        <v>0</v>
      </c>
      <c r="O142" s="21">
        <f>_xll.cc.fGetVal(O$1,0,"ytd","AC",$C142,,,"NOK",$B142,,,,,,"SEG",,"ALL")/1000+_xll.cc.fGetVal(O$1,0,"ytd","AC","8051",,,"NOK",$B142,,,,,,"SEG",,"ALL")/1000+_xll.cc.fGetVal(O$1,0,"ytd","AC","5200",,,"NOK",$B142,,,,,,"SEG",,"ALL")/1000</f>
        <v>0</v>
      </c>
    </row>
    <row r="144" spans="1:15" x14ac:dyDescent="0.3">
      <c r="A144" s="7" t="s">
        <v>191</v>
      </c>
      <c r="B144" s="33"/>
      <c r="C144" s="33"/>
      <c r="D144" s="44"/>
      <c r="E144" s="44"/>
      <c r="F144" s="8"/>
      <c r="G144" s="9"/>
      <c r="H144" s="8"/>
      <c r="I144" s="8"/>
      <c r="J144" s="8"/>
      <c r="K144" s="9"/>
      <c r="L144" s="8"/>
      <c r="M144" s="8"/>
      <c r="N144" s="8"/>
      <c r="O144" s="9"/>
    </row>
    <row r="145" spans="1:15" x14ac:dyDescent="0.3">
      <c r="A145" s="10" t="s">
        <v>156</v>
      </c>
      <c r="B145" s="38" t="s">
        <v>157</v>
      </c>
      <c r="C145" s="38">
        <v>2000</v>
      </c>
      <c r="D145" s="45"/>
      <c r="E145" s="46">
        <f>_xll.cc.fGetVal(E$1,0,"ytd","AC",$C145,,,"NOK",$B145,,,,,,"SEG",,"IC")/1000-E29-E196</f>
        <v>0</v>
      </c>
      <c r="F145" s="12">
        <f>F189+F191-F196-F29</f>
        <v>-151.41300000000444</v>
      </c>
      <c r="G145" s="12">
        <f t="shared" ref="G145:O145" si="32">G189+G191-G196-G29</f>
        <v>-69.521000000000967</v>
      </c>
      <c r="H145" s="12">
        <f t="shared" si="32"/>
        <v>-270.83400000000449</v>
      </c>
      <c r="I145" s="12">
        <f t="shared" si="32"/>
        <v>-175.73400000000044</v>
      </c>
      <c r="J145" s="12">
        <f t="shared" si="32"/>
        <v>-95.540000000001811</v>
      </c>
      <c r="K145" s="12">
        <f t="shared" si="32"/>
        <v>-82.730999999999199</v>
      </c>
      <c r="L145" s="12">
        <f t="shared" si="32"/>
        <v>-190.29300000000342</v>
      </c>
      <c r="M145" s="12">
        <f t="shared" si="32"/>
        <v>-129.93100000000612</v>
      </c>
      <c r="N145" s="12">
        <f t="shared" si="32"/>
        <v>-71.103999999999033</v>
      </c>
      <c r="O145" s="12">
        <f t="shared" si="32"/>
        <v>-17.116000000000572</v>
      </c>
    </row>
    <row r="146" spans="1:15" x14ac:dyDescent="0.3">
      <c r="A146" s="14" t="s">
        <v>158</v>
      </c>
      <c r="B146" s="38"/>
      <c r="C146" s="38">
        <v>2000</v>
      </c>
      <c r="D146" s="47"/>
      <c r="E146" s="48">
        <f>-E145</f>
        <v>0</v>
      </c>
      <c r="F146" s="16">
        <f>F190-F191+F196-F30-F202</f>
        <v>145.32466666667119</v>
      </c>
      <c r="G146" s="16">
        <f t="shared" ref="G146:O146" si="33">G190-G191+G196-G30-G202</f>
        <v>61.712000000000053</v>
      </c>
      <c r="H146" s="16">
        <f t="shared" si="33"/>
        <v>266.04833333333363</v>
      </c>
      <c r="I146" s="16">
        <f t="shared" si="33"/>
        <v>178.92766666666503</v>
      </c>
      <c r="J146" s="16">
        <f t="shared" si="33"/>
        <v>95.755999999998238</v>
      </c>
      <c r="K146" s="16">
        <f t="shared" si="33"/>
        <v>79.028666666668826</v>
      </c>
      <c r="L146" s="16">
        <f t="shared" si="33"/>
        <v>190.53733333334628</v>
      </c>
      <c r="M146" s="16">
        <f t="shared" si="33"/>
        <v>133.20566666666915</v>
      </c>
      <c r="N146" s="16">
        <f t="shared" si="33"/>
        <v>74.774333333335804</v>
      </c>
      <c r="O146" s="16">
        <f t="shared" si="33"/>
        <v>14.84133333333256</v>
      </c>
    </row>
    <row r="147" spans="1:15" x14ac:dyDescent="0.3">
      <c r="A147" s="14" t="s">
        <v>159</v>
      </c>
      <c r="B147" s="38" t="s">
        <v>160</v>
      </c>
      <c r="C147" s="38">
        <v>2000</v>
      </c>
      <c r="D147" s="47"/>
      <c r="E147" s="48"/>
      <c r="F147" s="16">
        <v>-1.4210854715202004E-14</v>
      </c>
      <c r="G147" s="17">
        <v>1.1324274851176597E-14</v>
      </c>
      <c r="H147" s="15">
        <v>0</v>
      </c>
      <c r="I147" s="16">
        <v>3.3306690738754696E-14</v>
      </c>
      <c r="J147" s="16">
        <v>0</v>
      </c>
      <c r="K147" s="17">
        <v>5.3290705182007514E-15</v>
      </c>
      <c r="L147" s="16">
        <v>0</v>
      </c>
      <c r="M147" s="16">
        <v>1.9539925233402755E-14</v>
      </c>
      <c r="N147" s="16">
        <v>0</v>
      </c>
      <c r="O147" s="17">
        <v>0</v>
      </c>
    </row>
    <row r="148" spans="1:15" x14ac:dyDescent="0.3">
      <c r="A148" s="14" t="s">
        <v>161</v>
      </c>
      <c r="B148" s="38" t="s">
        <v>162</v>
      </c>
      <c r="C148" s="38">
        <v>2000</v>
      </c>
      <c r="D148" s="47"/>
      <c r="E148" s="48"/>
      <c r="F148" s="16">
        <v>0</v>
      </c>
      <c r="G148" s="17">
        <v>0</v>
      </c>
      <c r="H148" s="15">
        <v>0</v>
      </c>
      <c r="I148" s="16">
        <v>0</v>
      </c>
      <c r="J148" s="16">
        <v>0</v>
      </c>
      <c r="K148" s="17">
        <v>0</v>
      </c>
      <c r="L148" s="16">
        <v>0</v>
      </c>
      <c r="M148" s="16">
        <v>0</v>
      </c>
      <c r="N148" s="16">
        <v>0</v>
      </c>
      <c r="O148" s="17">
        <v>0</v>
      </c>
    </row>
    <row r="149" spans="1:15" x14ac:dyDescent="0.3">
      <c r="A149" s="14" t="s">
        <v>163</v>
      </c>
      <c r="B149" s="38" t="s">
        <v>164</v>
      </c>
      <c r="C149" s="38">
        <v>2000</v>
      </c>
      <c r="D149" s="47"/>
      <c r="E149" s="48"/>
      <c r="F149" s="16">
        <v>0</v>
      </c>
      <c r="G149" s="17">
        <v>0</v>
      </c>
      <c r="H149" s="15">
        <v>0</v>
      </c>
      <c r="I149" s="16">
        <v>0</v>
      </c>
      <c r="J149" s="16">
        <v>0</v>
      </c>
      <c r="K149" s="17">
        <v>0.40799999999995862</v>
      </c>
      <c r="L149" s="16">
        <v>0</v>
      </c>
      <c r="M149" s="16">
        <v>0</v>
      </c>
      <c r="N149" s="16">
        <v>0</v>
      </c>
      <c r="O149" s="17">
        <v>0</v>
      </c>
    </row>
    <row r="150" spans="1:15" x14ac:dyDescent="0.3">
      <c r="A150" s="18" t="s">
        <v>165</v>
      </c>
      <c r="B150" s="39" t="s">
        <v>166</v>
      </c>
      <c r="C150" s="38">
        <v>2000</v>
      </c>
      <c r="D150" s="49"/>
      <c r="E150" s="50"/>
      <c r="F150" s="20">
        <f>SUM(F145:F149)</f>
        <v>-6.0883333333332672</v>
      </c>
      <c r="G150" s="20">
        <f t="shared" ref="G150" si="34">SUM(G145:G149)</f>
        <v>-7.8090000000009026</v>
      </c>
      <c r="H150" s="20">
        <f>SUM(H145:H149)</f>
        <v>-4.7856666666708634</v>
      </c>
      <c r="I150" s="20">
        <f>SUM(I145:I149)</f>
        <v>3.1936666666646309</v>
      </c>
      <c r="J150" s="20">
        <f t="shared" ref="J150:K150" si="35">SUM(J145:J149)</f>
        <v>0.21599999999642705</v>
      </c>
      <c r="K150" s="20">
        <f t="shared" si="35"/>
        <v>-3.2943333333304086</v>
      </c>
      <c r="L150" s="20">
        <f>SUM(L145:L149)</f>
        <v>0.24433333334286544</v>
      </c>
      <c r="M150" s="20">
        <f t="shared" ref="M150:N150" si="36">SUM(M145:M149)</f>
        <v>3.2746666666630428</v>
      </c>
      <c r="N150" s="20">
        <f t="shared" si="36"/>
        <v>3.6703333333367709</v>
      </c>
      <c r="O150" s="20">
        <f>SUM(O145:O149)</f>
        <v>-2.2746666666680113</v>
      </c>
    </row>
    <row r="151" spans="1:15" x14ac:dyDescent="0.3">
      <c r="A151" s="14" t="s">
        <v>167</v>
      </c>
      <c r="B151" s="38" t="s">
        <v>168</v>
      </c>
      <c r="C151" s="38">
        <v>2000</v>
      </c>
      <c r="D151" s="47"/>
      <c r="E151" s="48"/>
      <c r="F151" s="16">
        <f>F204</f>
        <v>-80.733000000000004</v>
      </c>
      <c r="G151" s="16">
        <f t="shared" ref="G151:O151" si="37">G204</f>
        <v>-47.855999999999995</v>
      </c>
      <c r="H151" s="16">
        <f t="shared" si="37"/>
        <v>-158.16899999999998</v>
      </c>
      <c r="I151" s="16">
        <f t="shared" si="37"/>
        <v>-112.95099999999999</v>
      </c>
      <c r="J151" s="16">
        <f t="shared" si="37"/>
        <v>-70.619</v>
      </c>
      <c r="K151" s="16">
        <f t="shared" si="37"/>
        <v>-30.175999999999998</v>
      </c>
      <c r="L151" s="16">
        <f t="shared" si="37"/>
        <v>-110.535</v>
      </c>
      <c r="M151" s="16">
        <f t="shared" si="37"/>
        <v>-80.795999999999992</v>
      </c>
      <c r="N151" s="16">
        <f t="shared" si="37"/>
        <v>-52.765000000000001</v>
      </c>
      <c r="O151" s="16">
        <f t="shared" si="37"/>
        <v>-25.535</v>
      </c>
    </row>
    <row r="152" spans="1:15" x14ac:dyDescent="0.3">
      <c r="A152" s="22" t="s">
        <v>169</v>
      </c>
      <c r="B152" s="38" t="s">
        <v>170</v>
      </c>
      <c r="C152" s="38">
        <v>2000</v>
      </c>
      <c r="D152" s="47"/>
      <c r="E152" s="48"/>
      <c r="F152" s="16">
        <f>F205-F210</f>
        <v>89.225999999999999</v>
      </c>
      <c r="G152" s="16">
        <f t="shared" ref="G152:O152" si="38">G205-G210</f>
        <v>66.142999999999986</v>
      </c>
      <c r="H152" s="16">
        <f t="shared" si="38"/>
        <v>158.06</v>
      </c>
      <c r="I152" s="16">
        <f t="shared" si="38"/>
        <v>112.84599999999998</v>
      </c>
      <c r="J152" s="16">
        <f t="shared" si="38"/>
        <v>70.524000000000001</v>
      </c>
      <c r="K152" s="16">
        <f t="shared" si="38"/>
        <v>29.262</v>
      </c>
      <c r="L152" s="16">
        <f t="shared" si="38"/>
        <v>112.53799999999998</v>
      </c>
      <c r="M152" s="16">
        <f t="shared" si="38"/>
        <v>84.417999999999992</v>
      </c>
      <c r="N152" s="16">
        <f t="shared" si="38"/>
        <v>52.766000000000005</v>
      </c>
      <c r="O152" s="16">
        <f t="shared" si="38"/>
        <v>25.533000000000001</v>
      </c>
    </row>
    <row r="153" spans="1:15" x14ac:dyDescent="0.3">
      <c r="A153" s="10" t="s">
        <v>171</v>
      </c>
      <c r="B153" s="39" t="s">
        <v>172</v>
      </c>
      <c r="C153" s="38">
        <v>2000</v>
      </c>
      <c r="D153" s="49"/>
      <c r="E153" s="50"/>
      <c r="F153" s="20">
        <f>SUM(F150:F152)</f>
        <v>2.4046666666667278</v>
      </c>
      <c r="G153" s="20">
        <f t="shared" ref="G153:O153" si="39">SUM(G150:G152)</f>
        <v>10.477999999999092</v>
      </c>
      <c r="H153" s="20">
        <f t="shared" si="39"/>
        <v>-4.8946666666708438</v>
      </c>
      <c r="I153" s="20">
        <f t="shared" si="39"/>
        <v>3.0886666666646079</v>
      </c>
      <c r="J153" s="20">
        <f t="shared" si="39"/>
        <v>0.12099999999642819</v>
      </c>
      <c r="K153" s="20">
        <f t="shared" si="39"/>
        <v>-4.2083333333304083</v>
      </c>
      <c r="L153" s="20">
        <f t="shared" si="39"/>
        <v>2.2473333333428513</v>
      </c>
      <c r="M153" s="20">
        <f t="shared" si="39"/>
        <v>6.8966666666630374</v>
      </c>
      <c r="N153" s="20">
        <f t="shared" si="39"/>
        <v>3.6713333333367757</v>
      </c>
      <c r="O153" s="20">
        <f t="shared" si="39"/>
        <v>-2.2766666666680102</v>
      </c>
    </row>
    <row r="154" spans="1:15" x14ac:dyDescent="0.3">
      <c r="A154" s="10"/>
      <c r="B154" s="31"/>
      <c r="C154" s="31"/>
      <c r="D154" s="49"/>
      <c r="E154" s="50"/>
      <c r="F154" s="20"/>
      <c r="G154" s="21"/>
      <c r="H154" s="19"/>
      <c r="I154" s="20"/>
      <c r="J154" s="20"/>
      <c r="K154" s="21"/>
      <c r="L154" s="20"/>
      <c r="M154" s="20"/>
      <c r="N154" s="20"/>
      <c r="O154" s="21"/>
    </row>
    <row r="156" spans="1:15" x14ac:dyDescent="0.3">
      <c r="A156" s="7" t="s">
        <v>192</v>
      </c>
      <c r="B156" s="33"/>
      <c r="C156" s="33"/>
      <c r="D156" s="44"/>
      <c r="E156" s="44"/>
      <c r="F156" s="8"/>
      <c r="G156" s="9"/>
      <c r="H156" s="8"/>
      <c r="I156" s="8"/>
      <c r="J156" s="8"/>
      <c r="K156" s="9"/>
      <c r="L156" s="8"/>
      <c r="M156" s="8"/>
      <c r="N156" s="8"/>
      <c r="O156" s="9"/>
    </row>
    <row r="157" spans="1:15" x14ac:dyDescent="0.3">
      <c r="A157" s="10" t="s">
        <v>156</v>
      </c>
      <c r="B157" s="31"/>
      <c r="C157" s="31"/>
      <c r="D157" s="45">
        <f>D134-E134+D145-E145</f>
        <v>0</v>
      </c>
      <c r="E157" s="46">
        <f>E134-F134+E145-F145</f>
        <v>151.41300000000444</v>
      </c>
      <c r="F157" s="12">
        <f>F134-G134+F145-G145</f>
        <v>-81.892000000003478</v>
      </c>
      <c r="G157" s="13">
        <f>G134+G145</f>
        <v>-69.521000000000967</v>
      </c>
      <c r="H157" s="11">
        <f>H134-I134+H145-I145</f>
        <v>-95.100000000004059</v>
      </c>
      <c r="I157" s="12">
        <f t="shared" ref="I157" si="40">I134-J134+I145-J145</f>
        <v>-80.193999999998624</v>
      </c>
      <c r="J157" s="12">
        <f>J134-K134+J145-K145</f>
        <v>-12.809000000002612</v>
      </c>
      <c r="K157" s="13">
        <f>K134+K145</f>
        <v>-82.730999999999199</v>
      </c>
      <c r="L157" s="12">
        <f>L134-M134+L145-M145</f>
        <v>-60.361999999997295</v>
      </c>
      <c r="M157" s="12">
        <f t="shared" ref="M157" si="41">M134-N134+M145-N145</f>
        <v>-58.827000000007089</v>
      </c>
      <c r="N157" s="12">
        <f>N134-O134+N145-O145</f>
        <v>-53.987999999998465</v>
      </c>
      <c r="O157" s="13">
        <f>O134+O145</f>
        <v>-17.116000000000572</v>
      </c>
    </row>
    <row r="158" spans="1:15" x14ac:dyDescent="0.3">
      <c r="A158" s="14" t="s">
        <v>158</v>
      </c>
      <c r="B158" s="34"/>
      <c r="C158" s="34"/>
      <c r="D158" s="47">
        <f t="shared" ref="D158:F165" si="42">D135-E135+D146-E146</f>
        <v>0</v>
      </c>
      <c r="E158" s="48">
        <f t="shared" si="42"/>
        <v>-145.32466666667119</v>
      </c>
      <c r="F158" s="16">
        <f t="shared" si="42"/>
        <v>83.612666666671146</v>
      </c>
      <c r="G158" s="17">
        <f t="shared" ref="G158:G165" si="43">G135+G146</f>
        <v>61.712000000000053</v>
      </c>
      <c r="H158" s="15">
        <f t="shared" ref="H158:J165" si="44">H135-I135+H146-I146</f>
        <v>87.120666666668598</v>
      </c>
      <c r="I158" s="16">
        <f t="shared" si="44"/>
        <v>83.171666666666795</v>
      </c>
      <c r="J158" s="16">
        <f t="shared" si="44"/>
        <v>16.727333333329412</v>
      </c>
      <c r="K158" s="17">
        <f t="shared" ref="K158:K165" si="45">K135+K146</f>
        <v>79.028666666668826</v>
      </c>
      <c r="L158" s="16">
        <f t="shared" ref="L158:N165" si="46">L135-M135+L146-M146</f>
        <v>57.331666666677137</v>
      </c>
      <c r="M158" s="16">
        <f t="shared" si="46"/>
        <v>58.431333333333342</v>
      </c>
      <c r="N158" s="16">
        <f t="shared" si="46"/>
        <v>59.933000000003247</v>
      </c>
      <c r="O158" s="17">
        <f t="shared" ref="O158:O165" si="47">O135+O146</f>
        <v>14.84133333333256</v>
      </c>
    </row>
    <row r="159" spans="1:15" x14ac:dyDescent="0.3">
      <c r="A159" s="14" t="s">
        <v>159</v>
      </c>
      <c r="B159" s="34"/>
      <c r="C159" s="34"/>
      <c r="D159" s="47">
        <f t="shared" si="42"/>
        <v>0</v>
      </c>
      <c r="E159" s="48">
        <f t="shared" si="42"/>
        <v>1.4210854715202004E-14</v>
      </c>
      <c r="F159" s="16">
        <f t="shared" si="42"/>
        <v>-2.55351295663786E-14</v>
      </c>
      <c r="G159" s="17">
        <f t="shared" si="43"/>
        <v>1.1324274851176597E-14</v>
      </c>
      <c r="H159" s="15">
        <f t="shared" si="44"/>
        <v>-3.3306690738754696E-14</v>
      </c>
      <c r="I159" s="16">
        <f t="shared" si="44"/>
        <v>3.3306690738754696E-14</v>
      </c>
      <c r="J159" s="16">
        <f t="shared" si="44"/>
        <v>-5.3290705182007514E-15</v>
      </c>
      <c r="K159" s="17">
        <f t="shared" si="45"/>
        <v>5.3290705182007514E-15</v>
      </c>
      <c r="L159" s="16">
        <f t="shared" si="46"/>
        <v>-1.9539925233402755E-14</v>
      </c>
      <c r="M159" s="16">
        <f t="shared" si="46"/>
        <v>1.9539925233402755E-14</v>
      </c>
      <c r="N159" s="16">
        <f t="shared" si="46"/>
        <v>0</v>
      </c>
      <c r="O159" s="17">
        <f t="shared" si="47"/>
        <v>0</v>
      </c>
    </row>
    <row r="160" spans="1:15" x14ac:dyDescent="0.3">
      <c r="A160" s="14" t="s">
        <v>161</v>
      </c>
      <c r="B160" s="34"/>
      <c r="C160" s="34"/>
      <c r="D160" s="47">
        <f t="shared" si="42"/>
        <v>0</v>
      </c>
      <c r="E160" s="48">
        <f t="shared" si="42"/>
        <v>0</v>
      </c>
      <c r="F160" s="16">
        <f t="shared" si="42"/>
        <v>0</v>
      </c>
      <c r="G160" s="17">
        <f t="shared" si="43"/>
        <v>0</v>
      </c>
      <c r="H160" s="15">
        <f t="shared" si="44"/>
        <v>0</v>
      </c>
      <c r="I160" s="16">
        <f t="shared" si="44"/>
        <v>0</v>
      </c>
      <c r="J160" s="16">
        <f t="shared" si="44"/>
        <v>0</v>
      </c>
      <c r="K160" s="17">
        <f t="shared" si="45"/>
        <v>0</v>
      </c>
      <c r="L160" s="16">
        <f t="shared" si="46"/>
        <v>0</v>
      </c>
      <c r="M160" s="16">
        <f t="shared" si="46"/>
        <v>0</v>
      </c>
      <c r="N160" s="16">
        <f t="shared" si="46"/>
        <v>0</v>
      </c>
      <c r="O160" s="17">
        <f t="shared" si="47"/>
        <v>0</v>
      </c>
    </row>
    <row r="161" spans="1:15" x14ac:dyDescent="0.3">
      <c r="A161" s="14" t="s">
        <v>163</v>
      </c>
      <c r="B161" s="34"/>
      <c r="C161" s="34"/>
      <c r="D161" s="47">
        <f t="shared" si="42"/>
        <v>0</v>
      </c>
      <c r="E161" s="48">
        <f t="shared" si="42"/>
        <v>0</v>
      </c>
      <c r="F161" s="16">
        <f t="shared" si="42"/>
        <v>0</v>
      </c>
      <c r="G161" s="17">
        <f t="shared" si="43"/>
        <v>0</v>
      </c>
      <c r="H161" s="15">
        <f t="shared" si="44"/>
        <v>0</v>
      </c>
      <c r="I161" s="16">
        <f t="shared" si="44"/>
        <v>0</v>
      </c>
      <c r="J161" s="16">
        <f t="shared" si="44"/>
        <v>-0.40799999999995862</v>
      </c>
      <c r="K161" s="17">
        <f t="shared" si="45"/>
        <v>0.40799999999995862</v>
      </c>
      <c r="L161" s="16">
        <f t="shared" si="46"/>
        <v>0</v>
      </c>
      <c r="M161" s="16">
        <f t="shared" si="46"/>
        <v>0</v>
      </c>
      <c r="N161" s="16">
        <f t="shared" si="46"/>
        <v>0</v>
      </c>
      <c r="O161" s="17">
        <f t="shared" si="47"/>
        <v>0</v>
      </c>
    </row>
    <row r="162" spans="1:15" x14ac:dyDescent="0.3">
      <c r="A162" s="18" t="s">
        <v>165</v>
      </c>
      <c r="B162" s="35"/>
      <c r="C162" s="35"/>
      <c r="D162" s="49">
        <f t="shared" si="42"/>
        <v>0</v>
      </c>
      <c r="E162" s="50">
        <f t="shared" si="42"/>
        <v>6.0883333333332672</v>
      </c>
      <c r="F162" s="20">
        <f t="shared" si="42"/>
        <v>1.7206666666676353</v>
      </c>
      <c r="G162" s="21">
        <f t="shared" si="43"/>
        <v>-7.8090000000009026</v>
      </c>
      <c r="H162" s="19">
        <f t="shared" si="44"/>
        <v>-7.9793333333354948</v>
      </c>
      <c r="I162" s="20">
        <f t="shared" si="44"/>
        <v>2.9776666666682039</v>
      </c>
      <c r="J162" s="20">
        <f t="shared" si="44"/>
        <v>3.5103333333268356</v>
      </c>
      <c r="K162" s="21">
        <f t="shared" si="45"/>
        <v>-3.2943333333304086</v>
      </c>
      <c r="L162" s="20">
        <f t="shared" si="46"/>
        <v>-3.0303333333201774</v>
      </c>
      <c r="M162" s="20">
        <f t="shared" si="46"/>
        <v>-0.39566666667372807</v>
      </c>
      <c r="N162" s="20">
        <f t="shared" si="46"/>
        <v>5.9450000000047822</v>
      </c>
      <c r="O162" s="21">
        <f t="shared" si="47"/>
        <v>-2.2746666666680113</v>
      </c>
    </row>
    <row r="163" spans="1:15" x14ac:dyDescent="0.3">
      <c r="A163" s="14" t="s">
        <v>167</v>
      </c>
      <c r="B163" s="34"/>
      <c r="C163" s="34"/>
      <c r="D163" s="47">
        <f t="shared" si="42"/>
        <v>0</v>
      </c>
      <c r="E163" s="48">
        <f t="shared" si="42"/>
        <v>80.733000000000004</v>
      </c>
      <c r="F163" s="16">
        <f t="shared" si="42"/>
        <v>-32.87700000000001</v>
      </c>
      <c r="G163" s="17">
        <f t="shared" si="43"/>
        <v>-47.855999999999995</v>
      </c>
      <c r="H163" s="15">
        <f t="shared" si="44"/>
        <v>-45.217999999999989</v>
      </c>
      <c r="I163" s="16">
        <f t="shared" si="44"/>
        <v>-42.331999999999994</v>
      </c>
      <c r="J163" s="16">
        <f t="shared" si="44"/>
        <v>-40.442999999999998</v>
      </c>
      <c r="K163" s="17">
        <f t="shared" si="45"/>
        <v>-30.175999999999998</v>
      </c>
      <c r="L163" s="16">
        <f t="shared" si="46"/>
        <v>-29.739000000000004</v>
      </c>
      <c r="M163" s="16">
        <f t="shared" si="46"/>
        <v>-28.030999999999992</v>
      </c>
      <c r="N163" s="16">
        <f t="shared" si="46"/>
        <v>-27.23</v>
      </c>
      <c r="O163" s="17">
        <f t="shared" si="47"/>
        <v>-25.535</v>
      </c>
    </row>
    <row r="164" spans="1:15" x14ac:dyDescent="0.3">
      <c r="A164" s="22" t="s">
        <v>169</v>
      </c>
      <c r="B164" s="34"/>
      <c r="C164" s="34"/>
      <c r="D164" s="47">
        <f t="shared" si="42"/>
        <v>0</v>
      </c>
      <c r="E164" s="48">
        <f t="shared" si="42"/>
        <v>-89.225999999999999</v>
      </c>
      <c r="F164" s="16">
        <f t="shared" si="42"/>
        <v>23.083000000000013</v>
      </c>
      <c r="G164" s="17">
        <f t="shared" si="43"/>
        <v>66.142999999999986</v>
      </c>
      <c r="H164" s="15">
        <f t="shared" si="44"/>
        <v>45.214000000000027</v>
      </c>
      <c r="I164" s="16">
        <f t="shared" si="44"/>
        <v>42.321999999999974</v>
      </c>
      <c r="J164" s="16">
        <f t="shared" si="44"/>
        <v>41.262</v>
      </c>
      <c r="K164" s="17">
        <f t="shared" si="45"/>
        <v>29.262</v>
      </c>
      <c r="L164" s="16">
        <f t="shared" si="46"/>
        <v>28.11999999999999</v>
      </c>
      <c r="M164" s="16">
        <f t="shared" si="46"/>
        <v>31.651999999999987</v>
      </c>
      <c r="N164" s="16">
        <f t="shared" si="46"/>
        <v>27.233000000000004</v>
      </c>
      <c r="O164" s="17">
        <f t="shared" si="47"/>
        <v>25.533000000000001</v>
      </c>
    </row>
    <row r="165" spans="1:15" x14ac:dyDescent="0.3">
      <c r="A165" s="10" t="s">
        <v>171</v>
      </c>
      <c r="B165" s="31"/>
      <c r="C165" s="31"/>
      <c r="D165" s="49">
        <f t="shared" si="42"/>
        <v>0</v>
      </c>
      <c r="E165" s="50">
        <f t="shared" si="42"/>
        <v>-2.4046666666667278</v>
      </c>
      <c r="F165" s="20">
        <f t="shared" si="42"/>
        <v>-8.0733333333323642</v>
      </c>
      <c r="G165" s="21">
        <f t="shared" si="43"/>
        <v>10.477999999999092</v>
      </c>
      <c r="H165" s="19">
        <f t="shared" si="44"/>
        <v>-7.9833333333354517</v>
      </c>
      <c r="I165" s="20">
        <f t="shared" si="44"/>
        <v>2.9676666666681797</v>
      </c>
      <c r="J165" s="20">
        <f t="shared" si="44"/>
        <v>4.3293333333268365</v>
      </c>
      <c r="K165" s="21">
        <f t="shared" si="45"/>
        <v>-4.2083333333304083</v>
      </c>
      <c r="L165" s="20">
        <f t="shared" si="46"/>
        <v>-4.6493333333201861</v>
      </c>
      <c r="M165" s="20">
        <f t="shared" si="46"/>
        <v>3.2253333333262617</v>
      </c>
      <c r="N165" s="20">
        <f t="shared" si="46"/>
        <v>5.9480000000047859</v>
      </c>
      <c r="O165" s="21">
        <f t="shared" si="47"/>
        <v>-2.2766666666680102</v>
      </c>
    </row>
    <row r="166" spans="1:15" x14ac:dyDescent="0.3">
      <c r="A166" s="10"/>
      <c r="B166" s="31"/>
      <c r="C166" s="31"/>
      <c r="D166" s="51"/>
      <c r="E166" s="51"/>
      <c r="F166" s="29"/>
      <c r="G166" s="30"/>
      <c r="H166" s="29"/>
      <c r="I166" s="29"/>
      <c r="J166" s="29"/>
      <c r="K166" s="30"/>
      <c r="L166" s="29"/>
      <c r="M166" s="29"/>
      <c r="N166" s="29"/>
      <c r="O166" s="30"/>
    </row>
    <row r="167" spans="1:15" x14ac:dyDescent="0.3">
      <c r="A167" s="7" t="s">
        <v>193</v>
      </c>
      <c r="B167" s="33"/>
      <c r="C167" s="33"/>
      <c r="D167" s="44"/>
      <c r="E167" s="44"/>
      <c r="F167" s="8"/>
      <c r="G167" s="9"/>
      <c r="H167" s="8"/>
      <c r="I167" s="8"/>
      <c r="J167" s="8"/>
      <c r="K167" s="9"/>
      <c r="L167" s="8"/>
      <c r="M167" s="8"/>
      <c r="N167" s="8"/>
      <c r="O167" s="9"/>
    </row>
    <row r="168" spans="1:15" x14ac:dyDescent="0.3">
      <c r="A168" s="10" t="s">
        <v>156</v>
      </c>
      <c r="B168" s="31"/>
      <c r="C168" s="31"/>
      <c r="D168" s="45">
        <f t="shared" ref="D168:O176" si="48">D40+D63+D87+D111+D134+D145</f>
        <v>0</v>
      </c>
      <c r="E168" s="46">
        <f t="shared" si="48"/>
        <v>0</v>
      </c>
      <c r="F168" s="12">
        <f>F40+F63+F87+F111+F134+F145</f>
        <v>18310.483999999997</v>
      </c>
      <c r="G168" s="13">
        <f t="shared" si="48"/>
        <v>8442.3589999999986</v>
      </c>
      <c r="H168" s="11">
        <f t="shared" si="48"/>
        <v>36562.717999999993</v>
      </c>
      <c r="I168" s="12">
        <f t="shared" si="48"/>
        <v>26523.782999999999</v>
      </c>
      <c r="J168" s="12">
        <f t="shared" si="48"/>
        <v>17577.335999999999</v>
      </c>
      <c r="K168" s="13">
        <f t="shared" si="48"/>
        <v>8076.1690000000008</v>
      </c>
      <c r="L168" s="12">
        <f t="shared" si="48"/>
        <v>33969.279693957185</v>
      </c>
      <c r="M168" s="12">
        <f t="shared" si="48"/>
        <v>24208.669057655152</v>
      </c>
      <c r="N168" s="12">
        <f t="shared" si="48"/>
        <v>15664.020205941224</v>
      </c>
      <c r="O168" s="13">
        <f t="shared" si="48"/>
        <v>6954.8703144691208</v>
      </c>
    </row>
    <row r="169" spans="1:15" x14ac:dyDescent="0.3">
      <c r="A169" s="14" t="s">
        <v>158</v>
      </c>
      <c r="B169" s="34"/>
      <c r="C169" s="34"/>
      <c r="D169" s="47">
        <f t="shared" si="48"/>
        <v>0</v>
      </c>
      <c r="E169" s="48">
        <f t="shared" si="48"/>
        <v>0</v>
      </c>
      <c r="F169" s="16">
        <f t="shared" si="48"/>
        <v>-17542.110333333327</v>
      </c>
      <c r="G169" s="17">
        <f t="shared" si="48"/>
        <v>-8246.1650000000009</v>
      </c>
      <c r="H169" s="15">
        <f t="shared" si="48"/>
        <v>-34926.389166666668</v>
      </c>
      <c r="I169" s="16">
        <f t="shared" si="48"/>
        <v>-25160.670333333332</v>
      </c>
      <c r="J169" s="16">
        <f t="shared" si="48"/>
        <v>-16880.986000000001</v>
      </c>
      <c r="K169" s="17">
        <f t="shared" si="48"/>
        <v>-7934.9723333333304</v>
      </c>
      <c r="L169" s="16">
        <f t="shared" si="48"/>
        <v>-33179.710929327775</v>
      </c>
      <c r="M169" s="16">
        <f t="shared" si="48"/>
        <v>-23738.939244296351</v>
      </c>
      <c r="N169" s="16">
        <f t="shared" si="48"/>
        <v>-15736.763193769253</v>
      </c>
      <c r="O169" s="17">
        <f t="shared" si="48"/>
        <v>-6887.3571815284095</v>
      </c>
    </row>
    <row r="170" spans="1:15" x14ac:dyDescent="0.3">
      <c r="A170" s="14" t="s">
        <v>159</v>
      </c>
      <c r="B170" s="34"/>
      <c r="C170" s="34"/>
      <c r="D170" s="47">
        <f t="shared" si="48"/>
        <v>0</v>
      </c>
      <c r="E170" s="48">
        <f t="shared" si="48"/>
        <v>0</v>
      </c>
      <c r="F170" s="16">
        <f t="shared" si="48"/>
        <v>0.86499999999998578</v>
      </c>
      <c r="G170" s="17">
        <f t="shared" si="48"/>
        <v>-0.25599999999998868</v>
      </c>
      <c r="H170" s="15">
        <f t="shared" si="48"/>
        <v>-90.605999999999995</v>
      </c>
      <c r="I170" s="16">
        <f t="shared" si="48"/>
        <v>13.263000000000034</v>
      </c>
      <c r="J170" s="16">
        <f t="shared" si="48"/>
        <v>8.9909999999999997</v>
      </c>
      <c r="K170" s="17">
        <f t="shared" si="48"/>
        <v>2.418000000000005</v>
      </c>
      <c r="L170" s="16">
        <f t="shared" si="48"/>
        <v>14.172000000000001</v>
      </c>
      <c r="M170" s="16">
        <f t="shared" si="48"/>
        <v>8.3570000000000189</v>
      </c>
      <c r="N170" s="16">
        <f t="shared" si="48"/>
        <v>9.2520000000000007</v>
      </c>
      <c r="O170" s="17">
        <f t="shared" si="48"/>
        <v>0.70199999999999996</v>
      </c>
    </row>
    <row r="171" spans="1:15" x14ac:dyDescent="0.3">
      <c r="A171" s="14" t="s">
        <v>161</v>
      </c>
      <c r="B171" s="34"/>
      <c r="C171" s="34"/>
      <c r="D171" s="47">
        <f t="shared" si="48"/>
        <v>0</v>
      </c>
      <c r="E171" s="48">
        <f t="shared" si="48"/>
        <v>0</v>
      </c>
      <c r="F171" s="16">
        <f t="shared" si="48"/>
        <v>-1.3919999999999999</v>
      </c>
      <c r="G171" s="17">
        <f t="shared" si="48"/>
        <v>0</v>
      </c>
      <c r="H171" s="15">
        <f t="shared" si="48"/>
        <v>-0.73799999999999999</v>
      </c>
      <c r="I171" s="16">
        <f t="shared" si="48"/>
        <v>0</v>
      </c>
      <c r="J171" s="16">
        <f t="shared" si="48"/>
        <v>0</v>
      </c>
      <c r="K171" s="17">
        <f t="shared" si="48"/>
        <v>0</v>
      </c>
      <c r="L171" s="16">
        <f t="shared" si="48"/>
        <v>0</v>
      </c>
      <c r="M171" s="16">
        <f t="shared" si="48"/>
        <v>-0.80500000000000005</v>
      </c>
      <c r="N171" s="16">
        <f t="shared" si="48"/>
        <v>-0.81200000000000006</v>
      </c>
      <c r="O171" s="17">
        <f t="shared" si="48"/>
        <v>0</v>
      </c>
    </row>
    <row r="172" spans="1:15" x14ac:dyDescent="0.3">
      <c r="A172" s="14" t="s">
        <v>163</v>
      </c>
      <c r="B172" s="34"/>
      <c r="C172" s="34"/>
      <c r="D172" s="47">
        <f t="shared" si="48"/>
        <v>0</v>
      </c>
      <c r="E172" s="48">
        <f t="shared" si="48"/>
        <v>0</v>
      </c>
      <c r="F172" s="16">
        <f t="shared" si="48"/>
        <v>-426.48399999999998</v>
      </c>
      <c r="G172" s="17">
        <f t="shared" si="48"/>
        <v>-211.374</v>
      </c>
      <c r="H172" s="15">
        <f t="shared" si="48"/>
        <v>-829.12299999999993</v>
      </c>
      <c r="I172" s="16">
        <f t="shared" si="48"/>
        <v>-612.83500000000004</v>
      </c>
      <c r="J172" s="16">
        <f t="shared" si="48"/>
        <v>-399.089</v>
      </c>
      <c r="K172" s="17">
        <f t="shared" si="48"/>
        <v>-199.35000000000005</v>
      </c>
      <c r="L172" s="16">
        <f t="shared" si="48"/>
        <v>-575.10148463355858</v>
      </c>
      <c r="M172" s="16">
        <f t="shared" si="48"/>
        <v>-417.48697806697515</v>
      </c>
      <c r="N172" s="16">
        <f t="shared" si="48"/>
        <v>-273.08529141091776</v>
      </c>
      <c r="O172" s="17">
        <f t="shared" si="48"/>
        <v>-134.44466929171389</v>
      </c>
    </row>
    <row r="173" spans="1:15" x14ac:dyDescent="0.3">
      <c r="A173" s="18" t="s">
        <v>165</v>
      </c>
      <c r="B173" s="35"/>
      <c r="C173" s="35"/>
      <c r="D173" s="49">
        <f t="shared" si="48"/>
        <v>0</v>
      </c>
      <c r="E173" s="50">
        <f t="shared" si="48"/>
        <v>0</v>
      </c>
      <c r="F173" s="20">
        <f t="shared" si="48"/>
        <v>341.46266666666679</v>
      </c>
      <c r="G173" s="21">
        <f t="shared" si="48"/>
        <v>-15.836000000000912</v>
      </c>
      <c r="H173" s="19">
        <f t="shared" si="48"/>
        <v>714.96183333332908</v>
      </c>
      <c r="I173" s="20">
        <f t="shared" si="48"/>
        <v>763.24066666666454</v>
      </c>
      <c r="J173" s="20">
        <f t="shared" si="48"/>
        <v>307.35199999999639</v>
      </c>
      <c r="K173" s="21">
        <f t="shared" si="48"/>
        <v>-55.935333333330398</v>
      </c>
      <c r="L173" s="20">
        <f t="shared" si="48"/>
        <v>228.63927999585522</v>
      </c>
      <c r="M173" s="20">
        <f t="shared" si="48"/>
        <v>59.564835291828537</v>
      </c>
      <c r="N173" s="20">
        <f t="shared" si="48"/>
        <v>-337.58827923894637</v>
      </c>
      <c r="O173" s="21">
        <f t="shared" si="48"/>
        <v>-66.129536351002344</v>
      </c>
    </row>
    <row r="174" spans="1:15" x14ac:dyDescent="0.3">
      <c r="A174" s="14" t="s">
        <v>167</v>
      </c>
      <c r="B174" s="34"/>
      <c r="C174" s="34"/>
      <c r="D174" s="47">
        <f t="shared" si="48"/>
        <v>0</v>
      </c>
      <c r="E174" s="48">
        <f t="shared" si="48"/>
        <v>0</v>
      </c>
      <c r="F174" s="16">
        <f t="shared" si="48"/>
        <v>-30.469000000000008</v>
      </c>
      <c r="G174" s="17">
        <f t="shared" si="48"/>
        <v>-21.940999999999995</v>
      </c>
      <c r="H174" s="15">
        <f t="shared" si="48"/>
        <v>-77.087499999999991</v>
      </c>
      <c r="I174" s="16">
        <f t="shared" si="48"/>
        <v>-46.450999999999993</v>
      </c>
      <c r="J174" s="16">
        <f t="shared" si="48"/>
        <v>-20.012</v>
      </c>
      <c r="K174" s="17">
        <f t="shared" si="48"/>
        <v>-7.2519999999999989</v>
      </c>
      <c r="L174" s="16">
        <f t="shared" si="48"/>
        <v>-12.022627182189979</v>
      </c>
      <c r="M174" s="16">
        <f t="shared" si="48"/>
        <v>-19.980991771378726</v>
      </c>
      <c r="N174" s="16">
        <f t="shared" si="48"/>
        <v>-13.790212886622363</v>
      </c>
      <c r="O174" s="17">
        <f t="shared" si="48"/>
        <v>-9.6299581908855938</v>
      </c>
    </row>
    <row r="175" spans="1:15" x14ac:dyDescent="0.3">
      <c r="A175" s="22" t="s">
        <v>169</v>
      </c>
      <c r="B175" s="34"/>
      <c r="C175" s="34"/>
      <c r="D175" s="47">
        <f t="shared" si="48"/>
        <v>0</v>
      </c>
      <c r="E175" s="48">
        <f t="shared" si="48"/>
        <v>0</v>
      </c>
      <c r="F175" s="16">
        <f t="shared" si="48"/>
        <v>41.677</v>
      </c>
      <c r="G175" s="17">
        <f t="shared" si="48"/>
        <v>21.095999999999989</v>
      </c>
      <c r="H175" s="15">
        <f t="shared" si="48"/>
        <v>56.211999999999989</v>
      </c>
      <c r="I175" s="16">
        <f t="shared" si="48"/>
        <v>34.109999999999971</v>
      </c>
      <c r="J175" s="16">
        <f t="shared" si="48"/>
        <v>16.789000000000001</v>
      </c>
      <c r="K175" s="17">
        <f t="shared" si="48"/>
        <v>5.1009999999999991</v>
      </c>
      <c r="L175" s="16">
        <f t="shared" si="48"/>
        <v>44.98298313271782</v>
      </c>
      <c r="M175" s="16">
        <f t="shared" si="48"/>
        <v>43.402605881839321</v>
      </c>
      <c r="N175" s="16">
        <f t="shared" si="48"/>
        <v>28.857126587880789</v>
      </c>
      <c r="O175" s="17">
        <f t="shared" si="48"/>
        <v>15.671395615567345</v>
      </c>
    </row>
    <row r="176" spans="1:15" x14ac:dyDescent="0.3">
      <c r="A176" s="10" t="s">
        <v>171</v>
      </c>
      <c r="B176" s="31"/>
      <c r="C176" s="31"/>
      <c r="D176" s="49">
        <f t="shared" si="48"/>
        <v>0</v>
      </c>
      <c r="E176" s="50">
        <f t="shared" si="48"/>
        <v>0</v>
      </c>
      <c r="F176" s="20">
        <f t="shared" si="48"/>
        <v>352.37066666666669</v>
      </c>
      <c r="G176" s="21">
        <f t="shared" si="48"/>
        <v>-17.181000000000914</v>
      </c>
      <c r="H176" s="19">
        <f t="shared" si="48"/>
        <v>694.48633333332896</v>
      </c>
      <c r="I176" s="20">
        <f t="shared" si="48"/>
        <v>750.89966666666453</v>
      </c>
      <c r="J176" s="20">
        <f t="shared" si="48"/>
        <v>304.42899999999645</v>
      </c>
      <c r="K176" s="21">
        <f t="shared" si="48"/>
        <v>-58.186333333330417</v>
      </c>
      <c r="L176" s="20">
        <f t="shared" si="48"/>
        <v>261.899635946383</v>
      </c>
      <c r="M176" s="20">
        <f t="shared" si="48"/>
        <v>83.086449402289134</v>
      </c>
      <c r="N176" s="20">
        <f t="shared" si="48"/>
        <v>-323.32136553768794</v>
      </c>
      <c r="O176" s="21">
        <f t="shared" si="48"/>
        <v>-60.388098926320993</v>
      </c>
    </row>
    <row r="178" spans="1:15" x14ac:dyDescent="0.3">
      <c r="A178" s="7" t="s">
        <v>194</v>
      </c>
      <c r="B178" s="33"/>
      <c r="C178" s="33"/>
      <c r="D178" s="44"/>
      <c r="E178" s="44"/>
      <c r="F178" s="8"/>
      <c r="G178" s="9"/>
      <c r="H178" s="8"/>
      <c r="I178" s="8"/>
      <c r="J178" s="8"/>
      <c r="K178" s="9"/>
      <c r="L178" s="8"/>
      <c r="M178" s="8"/>
      <c r="N178" s="8"/>
      <c r="O178" s="9"/>
    </row>
    <row r="179" spans="1:15" x14ac:dyDescent="0.3">
      <c r="A179" s="10" t="s">
        <v>156</v>
      </c>
      <c r="B179" s="31"/>
      <c r="C179" s="31"/>
      <c r="D179" s="45">
        <f t="shared" ref="D179:F187" si="49">D168-E168</f>
        <v>0</v>
      </c>
      <c r="E179" s="46">
        <f>E168-F168</f>
        <v>-18310.483999999997</v>
      </c>
      <c r="F179" s="12">
        <f>F168-G168</f>
        <v>9868.1249999999982</v>
      </c>
      <c r="G179" s="13">
        <f>G168</f>
        <v>8442.3589999999986</v>
      </c>
      <c r="H179" s="11">
        <f t="shared" ref="H179:J187" si="50">H168-I168</f>
        <v>10038.934999999994</v>
      </c>
      <c r="I179" s="12">
        <f t="shared" si="50"/>
        <v>8946.4470000000001</v>
      </c>
      <c r="J179" s="12">
        <f>J168-K168</f>
        <v>9501.1669999999976</v>
      </c>
      <c r="K179" s="13">
        <f>K168</f>
        <v>8076.1690000000008</v>
      </c>
      <c r="L179" s="12">
        <f t="shared" ref="L179:N187" si="51">L168-M168</f>
        <v>9760.6106363020335</v>
      </c>
      <c r="M179" s="12">
        <f t="shared" si="51"/>
        <v>8544.6488517139278</v>
      </c>
      <c r="N179" s="12">
        <f>N168-O168</f>
        <v>8709.1498914721033</v>
      </c>
      <c r="O179" s="13">
        <f>O168</f>
        <v>6954.8703144691208</v>
      </c>
    </row>
    <row r="180" spans="1:15" x14ac:dyDescent="0.3">
      <c r="A180" s="14" t="s">
        <v>158</v>
      </c>
      <c r="B180" s="34"/>
      <c r="C180" s="34"/>
      <c r="D180" s="47">
        <f t="shared" si="49"/>
        <v>0</v>
      </c>
      <c r="E180" s="48">
        <f t="shared" si="49"/>
        <v>17542.110333333327</v>
      </c>
      <c r="F180" s="16">
        <f t="shared" si="49"/>
        <v>-9295.9453333333258</v>
      </c>
      <c r="G180" s="17">
        <f t="shared" ref="G180:G187" si="52">G169</f>
        <v>-8246.1650000000009</v>
      </c>
      <c r="H180" s="15">
        <f t="shared" si="50"/>
        <v>-9765.7188333333361</v>
      </c>
      <c r="I180" s="16">
        <f t="shared" si="50"/>
        <v>-8279.6843333333309</v>
      </c>
      <c r="J180" s="16">
        <f t="shared" si="50"/>
        <v>-8946.0136666666695</v>
      </c>
      <c r="K180" s="17">
        <f t="shared" ref="K180:K187" si="53">K169</f>
        <v>-7934.9723333333304</v>
      </c>
      <c r="L180" s="16">
        <f t="shared" si="51"/>
        <v>-9440.7716850314246</v>
      </c>
      <c r="M180" s="16">
        <f t="shared" si="51"/>
        <v>-8002.1760505270977</v>
      </c>
      <c r="N180" s="16">
        <f t="shared" si="51"/>
        <v>-8849.4060122408446</v>
      </c>
      <c r="O180" s="17">
        <f t="shared" ref="O180:O187" si="54">O169</f>
        <v>-6887.3571815284095</v>
      </c>
    </row>
    <row r="181" spans="1:15" x14ac:dyDescent="0.3">
      <c r="A181" s="14" t="s">
        <v>159</v>
      </c>
      <c r="B181" s="34"/>
      <c r="C181" s="34"/>
      <c r="D181" s="47">
        <f t="shared" si="49"/>
        <v>0</v>
      </c>
      <c r="E181" s="48">
        <f t="shared" si="49"/>
        <v>-0.86499999999998578</v>
      </c>
      <c r="F181" s="16">
        <f t="shared" si="49"/>
        <v>1.1209999999999745</v>
      </c>
      <c r="G181" s="17">
        <f t="shared" si="52"/>
        <v>-0.25599999999998868</v>
      </c>
      <c r="H181" s="15">
        <f t="shared" si="50"/>
        <v>-103.86900000000003</v>
      </c>
      <c r="I181" s="16">
        <f t="shared" si="50"/>
        <v>4.272000000000034</v>
      </c>
      <c r="J181" s="16">
        <f t="shared" si="50"/>
        <v>6.5729999999999951</v>
      </c>
      <c r="K181" s="17">
        <f t="shared" si="53"/>
        <v>2.418000000000005</v>
      </c>
      <c r="L181" s="16">
        <f t="shared" si="51"/>
        <v>5.8149999999999817</v>
      </c>
      <c r="M181" s="16">
        <f t="shared" si="51"/>
        <v>-0.89499999999998181</v>
      </c>
      <c r="N181" s="16">
        <f t="shared" si="51"/>
        <v>8.5500000000000007</v>
      </c>
      <c r="O181" s="17">
        <f t="shared" si="54"/>
        <v>0.70199999999999996</v>
      </c>
    </row>
    <row r="182" spans="1:15" x14ac:dyDescent="0.3">
      <c r="A182" s="14" t="s">
        <v>161</v>
      </c>
      <c r="B182" s="34"/>
      <c r="C182" s="34"/>
      <c r="D182" s="47">
        <f t="shared" si="49"/>
        <v>0</v>
      </c>
      <c r="E182" s="48">
        <f t="shared" si="49"/>
        <v>1.3919999999999999</v>
      </c>
      <c r="F182" s="16">
        <f t="shared" si="49"/>
        <v>-1.3919999999999999</v>
      </c>
      <c r="G182" s="17">
        <f t="shared" si="52"/>
        <v>0</v>
      </c>
      <c r="H182" s="15">
        <f t="shared" si="50"/>
        <v>-0.73799999999999999</v>
      </c>
      <c r="I182" s="16">
        <f t="shared" si="50"/>
        <v>0</v>
      </c>
      <c r="J182" s="16">
        <f t="shared" si="50"/>
        <v>0</v>
      </c>
      <c r="K182" s="17">
        <f t="shared" si="53"/>
        <v>0</v>
      </c>
      <c r="L182" s="16">
        <f t="shared" si="51"/>
        <v>0.80500000000000005</v>
      </c>
      <c r="M182" s="16">
        <f t="shared" si="51"/>
        <v>7.0000000000000062E-3</v>
      </c>
      <c r="N182" s="16">
        <f t="shared" si="51"/>
        <v>-0.81200000000000006</v>
      </c>
      <c r="O182" s="17">
        <f t="shared" si="54"/>
        <v>0</v>
      </c>
    </row>
    <row r="183" spans="1:15" x14ac:dyDescent="0.3">
      <c r="A183" s="14" t="s">
        <v>163</v>
      </c>
      <c r="B183" s="34"/>
      <c r="C183" s="34"/>
      <c r="D183" s="47">
        <f t="shared" si="49"/>
        <v>0</v>
      </c>
      <c r="E183" s="48">
        <f t="shared" si="49"/>
        <v>426.48399999999998</v>
      </c>
      <c r="F183" s="16">
        <f t="shared" si="49"/>
        <v>-215.10999999999999</v>
      </c>
      <c r="G183" s="17">
        <f t="shared" si="52"/>
        <v>-211.374</v>
      </c>
      <c r="H183" s="15">
        <f t="shared" si="50"/>
        <v>-216.2879999999999</v>
      </c>
      <c r="I183" s="16">
        <f t="shared" si="50"/>
        <v>-213.74600000000004</v>
      </c>
      <c r="J183" s="16">
        <f t="shared" si="50"/>
        <v>-199.73899999999995</v>
      </c>
      <c r="K183" s="17">
        <f t="shared" si="53"/>
        <v>-199.35000000000005</v>
      </c>
      <c r="L183" s="16">
        <f t="shared" si="51"/>
        <v>-157.61450656658343</v>
      </c>
      <c r="M183" s="16">
        <f t="shared" si="51"/>
        <v>-144.40168665605739</v>
      </c>
      <c r="N183" s="16">
        <f t="shared" si="51"/>
        <v>-138.64062211920387</v>
      </c>
      <c r="O183" s="17">
        <f t="shared" si="54"/>
        <v>-134.44466929171389</v>
      </c>
    </row>
    <row r="184" spans="1:15" x14ac:dyDescent="0.3">
      <c r="A184" s="18" t="s">
        <v>165</v>
      </c>
      <c r="B184" s="35"/>
      <c r="C184" s="35"/>
      <c r="D184" s="49">
        <f t="shared" si="49"/>
        <v>0</v>
      </c>
      <c r="E184" s="50">
        <f t="shared" si="49"/>
        <v>-341.46266666666679</v>
      </c>
      <c r="F184" s="20">
        <f t="shared" si="49"/>
        <v>357.29866666666771</v>
      </c>
      <c r="G184" s="21">
        <f t="shared" si="52"/>
        <v>-15.836000000000912</v>
      </c>
      <c r="H184" s="19">
        <f t="shared" si="50"/>
        <v>-48.278833333335456</v>
      </c>
      <c r="I184" s="20">
        <f t="shared" si="50"/>
        <v>455.88866666666814</v>
      </c>
      <c r="J184" s="20">
        <f t="shared" si="50"/>
        <v>363.28733333332679</v>
      </c>
      <c r="K184" s="21">
        <f t="shared" si="53"/>
        <v>-55.935333333330398</v>
      </c>
      <c r="L184" s="20">
        <f t="shared" si="51"/>
        <v>169.07444470402669</v>
      </c>
      <c r="M184" s="20">
        <f t="shared" si="51"/>
        <v>397.15311453077493</v>
      </c>
      <c r="N184" s="20">
        <f t="shared" si="51"/>
        <v>-271.45874288794403</v>
      </c>
      <c r="O184" s="21">
        <f t="shared" si="54"/>
        <v>-66.129536351002344</v>
      </c>
    </row>
    <row r="185" spans="1:15" x14ac:dyDescent="0.3">
      <c r="A185" s="14" t="s">
        <v>167</v>
      </c>
      <c r="B185" s="34"/>
      <c r="C185" s="34"/>
      <c r="D185" s="47">
        <f t="shared" si="49"/>
        <v>0</v>
      </c>
      <c r="E185" s="48">
        <f t="shared" si="49"/>
        <v>30.469000000000008</v>
      </c>
      <c r="F185" s="16">
        <f t="shared" si="49"/>
        <v>-8.5280000000000129</v>
      </c>
      <c r="G185" s="17">
        <f t="shared" si="52"/>
        <v>-21.940999999999995</v>
      </c>
      <c r="H185" s="15">
        <f t="shared" si="50"/>
        <v>-30.636499999999998</v>
      </c>
      <c r="I185" s="16">
        <f t="shared" si="50"/>
        <v>-26.438999999999993</v>
      </c>
      <c r="J185" s="16">
        <f t="shared" si="50"/>
        <v>-12.760000000000002</v>
      </c>
      <c r="K185" s="17">
        <f t="shared" si="53"/>
        <v>-7.2519999999999989</v>
      </c>
      <c r="L185" s="16">
        <f t="shared" si="51"/>
        <v>7.9583645891887471</v>
      </c>
      <c r="M185" s="16">
        <f t="shared" si="51"/>
        <v>-6.1907788847563623</v>
      </c>
      <c r="N185" s="16">
        <f t="shared" si="51"/>
        <v>-4.1602546957367696</v>
      </c>
      <c r="O185" s="17">
        <f t="shared" si="54"/>
        <v>-9.6299581908855938</v>
      </c>
    </row>
    <row r="186" spans="1:15" x14ac:dyDescent="0.3">
      <c r="A186" s="22" t="s">
        <v>169</v>
      </c>
      <c r="B186" s="34"/>
      <c r="C186" s="34"/>
      <c r="D186" s="47">
        <f t="shared" si="49"/>
        <v>0</v>
      </c>
      <c r="E186" s="48">
        <f t="shared" si="49"/>
        <v>-41.677</v>
      </c>
      <c r="F186" s="16">
        <f t="shared" si="49"/>
        <v>20.58100000000001</v>
      </c>
      <c r="G186" s="17">
        <f t="shared" si="52"/>
        <v>21.095999999999989</v>
      </c>
      <c r="H186" s="15">
        <f t="shared" si="50"/>
        <v>22.102000000000018</v>
      </c>
      <c r="I186" s="16">
        <f t="shared" si="50"/>
        <v>17.32099999999997</v>
      </c>
      <c r="J186" s="16">
        <f t="shared" si="50"/>
        <v>11.688000000000002</v>
      </c>
      <c r="K186" s="17">
        <f t="shared" si="53"/>
        <v>5.1009999999999991</v>
      </c>
      <c r="L186" s="16">
        <f t="shared" si="51"/>
        <v>1.5803772508784988</v>
      </c>
      <c r="M186" s="16">
        <f t="shared" si="51"/>
        <v>14.545479293958532</v>
      </c>
      <c r="N186" s="16">
        <f t="shared" si="51"/>
        <v>13.185730972313443</v>
      </c>
      <c r="O186" s="17">
        <f t="shared" si="54"/>
        <v>15.671395615567345</v>
      </c>
    </row>
    <row r="187" spans="1:15" x14ac:dyDescent="0.3">
      <c r="A187" s="10" t="s">
        <v>171</v>
      </c>
      <c r="B187" s="31"/>
      <c r="C187" s="31"/>
      <c r="D187" s="49">
        <f t="shared" si="49"/>
        <v>0</v>
      </c>
      <c r="E187" s="50">
        <f t="shared" si="49"/>
        <v>-352.37066666666669</v>
      </c>
      <c r="F187" s="20">
        <f t="shared" si="49"/>
        <v>369.55166666666759</v>
      </c>
      <c r="G187" s="21">
        <f t="shared" si="52"/>
        <v>-17.181000000000914</v>
      </c>
      <c r="H187" s="19">
        <f t="shared" si="50"/>
        <v>-56.413333333335572</v>
      </c>
      <c r="I187" s="20">
        <f t="shared" si="50"/>
        <v>446.47066666666808</v>
      </c>
      <c r="J187" s="20">
        <f t="shared" si="50"/>
        <v>362.61533333332687</v>
      </c>
      <c r="K187" s="21">
        <f t="shared" si="53"/>
        <v>-58.186333333330417</v>
      </c>
      <c r="L187" s="20">
        <f t="shared" si="51"/>
        <v>178.81318654409387</v>
      </c>
      <c r="M187" s="20">
        <f t="shared" si="51"/>
        <v>406.40781493997707</v>
      </c>
      <c r="N187" s="20">
        <f t="shared" si="51"/>
        <v>-262.93326661136695</v>
      </c>
      <c r="O187" s="21">
        <f t="shared" si="54"/>
        <v>-60.388098926320993</v>
      </c>
    </row>
    <row r="189" spans="1:15" x14ac:dyDescent="0.3">
      <c r="A189" s="37" t="s">
        <v>195</v>
      </c>
      <c r="F189" s="53">
        <v>-821.08800000000338</v>
      </c>
      <c r="G189" s="53">
        <v>-230.65800000000127</v>
      </c>
      <c r="H189" s="53">
        <v>-1668.229000000003</v>
      </c>
      <c r="I189" s="53">
        <v>-1092.5169999999998</v>
      </c>
      <c r="J189" s="53">
        <v>-636.02700000000186</v>
      </c>
      <c r="K189" s="53">
        <v>-311.92899999999918</v>
      </c>
      <c r="L189" s="53">
        <v>-1780.4270000000033</v>
      </c>
      <c r="M189" s="53">
        <v>-1317.976000000006</v>
      </c>
      <c r="N189" s="53">
        <v>-942.76299999999901</v>
      </c>
      <c r="O189" s="53">
        <v>-501.17700000000059</v>
      </c>
    </row>
    <row r="190" spans="1:15" x14ac:dyDescent="0.3">
      <c r="A190" s="37" t="s">
        <v>196</v>
      </c>
      <c r="F190" s="53">
        <v>818.13300000000345</v>
      </c>
      <c r="G190" s="53">
        <v>224.64900000000034</v>
      </c>
      <c r="H190" s="53">
        <v>1662.2979999999989</v>
      </c>
      <c r="I190" s="53">
        <v>1095.6319999999978</v>
      </c>
      <c r="J190" s="53">
        <v>636.83099999999831</v>
      </c>
      <c r="K190" s="53">
        <v>308.94800000000214</v>
      </c>
      <c r="L190" s="53">
        <v>1778.7420000000129</v>
      </c>
      <c r="M190" s="53">
        <v>1318.9760000000024</v>
      </c>
      <c r="N190" s="53">
        <v>943.76200000000244</v>
      </c>
      <c r="O190" s="53">
        <v>499.17499999999927</v>
      </c>
    </row>
    <row r="191" spans="1:15" x14ac:dyDescent="0.3">
      <c r="A191" s="37" t="s">
        <v>197</v>
      </c>
      <c r="F191" s="53">
        <v>-65.389000000001033</v>
      </c>
      <c r="G191" s="53">
        <v>-23.348999999999705</v>
      </c>
      <c r="H191" s="53">
        <v>-142.0520000000015</v>
      </c>
      <c r="I191" s="53">
        <v>-99.494000000000597</v>
      </c>
      <c r="J191" s="53">
        <v>-55.454999999999927</v>
      </c>
      <c r="K191" s="53">
        <v>-65.442000000000007</v>
      </c>
      <c r="L191" s="53"/>
      <c r="M191" s="53"/>
      <c r="N191" s="53"/>
      <c r="O191" s="53"/>
    </row>
    <row r="193" spans="1:15" x14ac:dyDescent="0.3">
      <c r="A193" s="23" t="s">
        <v>198</v>
      </c>
      <c r="B193" s="36"/>
      <c r="C193" s="36"/>
    </row>
    <row r="194" spans="1:15" x14ac:dyDescent="0.3">
      <c r="A194" s="24" t="s">
        <v>199</v>
      </c>
      <c r="B194" s="37"/>
      <c r="C194" s="37"/>
      <c r="F194" s="25">
        <v>271208</v>
      </c>
      <c r="G194" s="26">
        <v>14130</v>
      </c>
      <c r="H194" s="27">
        <v>238638</v>
      </c>
      <c r="I194" s="25">
        <v>145176</v>
      </c>
      <c r="J194" s="25">
        <v>108596</v>
      </c>
      <c r="K194" s="26">
        <v>93863</v>
      </c>
      <c r="L194" s="28">
        <v>198876</v>
      </c>
      <c r="M194" s="25">
        <v>151897</v>
      </c>
      <c r="N194" s="25">
        <v>113429</v>
      </c>
      <c r="O194" s="26">
        <v>67463</v>
      </c>
    </row>
    <row r="195" spans="1:15" x14ac:dyDescent="0.3">
      <c r="A195" s="24" t="s">
        <v>200</v>
      </c>
      <c r="B195" s="37"/>
      <c r="C195" s="37"/>
      <c r="F195" s="25">
        <v>335467</v>
      </c>
      <c r="G195" s="26">
        <v>160477</v>
      </c>
      <c r="H195" s="27">
        <v>605031</v>
      </c>
      <c r="I195" s="25">
        <v>451037</v>
      </c>
      <c r="J195" s="25">
        <v>343039</v>
      </c>
      <c r="K195" s="26">
        <v>169313</v>
      </c>
      <c r="L195" s="28">
        <v>1087032</v>
      </c>
      <c r="M195" s="25">
        <v>893992</v>
      </c>
      <c r="N195" s="25">
        <v>710668</v>
      </c>
      <c r="O195" s="26">
        <v>413654</v>
      </c>
    </row>
    <row r="196" spans="1:15" x14ac:dyDescent="0.3">
      <c r="A196" s="24" t="s">
        <v>201</v>
      </c>
      <c r="B196" s="37"/>
      <c r="C196" s="37"/>
      <c r="F196" s="25">
        <f>-(F194+F195)/1000</f>
        <v>-606.67499999999995</v>
      </c>
      <c r="G196" s="25">
        <f t="shared" ref="G196:O196" si="55">-(G194+G195)/1000</f>
        <v>-174.607</v>
      </c>
      <c r="H196" s="25">
        <f t="shared" si="55"/>
        <v>-843.66899999999998</v>
      </c>
      <c r="I196" s="25">
        <f t="shared" si="55"/>
        <v>-596.21299999999997</v>
      </c>
      <c r="J196" s="25">
        <f t="shared" si="55"/>
        <v>-451.63499999999999</v>
      </c>
      <c r="K196" s="25">
        <f t="shared" si="55"/>
        <v>-263.17599999999999</v>
      </c>
      <c r="L196" s="25">
        <f t="shared" si="55"/>
        <v>-1285.9079999999999</v>
      </c>
      <c r="M196" s="25">
        <f t="shared" si="55"/>
        <v>-1045.8889999999999</v>
      </c>
      <c r="N196" s="25">
        <f t="shared" si="55"/>
        <v>-824.09699999999998</v>
      </c>
      <c r="O196" s="25">
        <f t="shared" si="55"/>
        <v>-481.11700000000002</v>
      </c>
    </row>
    <row r="197" spans="1:15" x14ac:dyDescent="0.3">
      <c r="A197" s="37"/>
      <c r="B197" s="37"/>
      <c r="C197" s="37"/>
      <c r="F197" s="54"/>
      <c r="G197" s="54"/>
      <c r="H197" s="54"/>
      <c r="I197" s="54"/>
      <c r="J197" s="54"/>
      <c r="K197" s="54"/>
      <c r="L197" s="54"/>
      <c r="M197" s="54"/>
      <c r="N197" s="54"/>
      <c r="O197" s="54"/>
    </row>
    <row r="198" spans="1:15" x14ac:dyDescent="0.3">
      <c r="A198" s="37" t="s">
        <v>202</v>
      </c>
    </row>
    <row r="199" spans="1:15" x14ac:dyDescent="0.3">
      <c r="A199" s="37" t="s">
        <v>203</v>
      </c>
    </row>
    <row r="200" spans="1:15" x14ac:dyDescent="0.3">
      <c r="A200" s="18" t="s">
        <v>204</v>
      </c>
      <c r="F200" s="53">
        <v>1.0666666666666629</v>
      </c>
      <c r="G200" s="53">
        <v>0.73333333333333428</v>
      </c>
      <c r="H200" s="53">
        <v>1.7333333333333201</v>
      </c>
      <c r="I200" s="53">
        <v>0.26666666666667993</v>
      </c>
      <c r="J200" s="53">
        <v>0.93333333333333712</v>
      </c>
      <c r="K200" s="53">
        <v>0.73333333333333428</v>
      </c>
      <c r="L200" s="53">
        <v>-2</v>
      </c>
      <c r="M200" s="53">
        <v>-1.5999999999999943</v>
      </c>
      <c r="N200" s="53">
        <v>-2</v>
      </c>
      <c r="O200" s="53">
        <v>0.20000000000000284</v>
      </c>
    </row>
    <row r="201" spans="1:15" x14ac:dyDescent="0.3">
      <c r="A201" s="37" t="s">
        <v>205</v>
      </c>
      <c r="F201" s="53">
        <v>2.0666666666666629</v>
      </c>
      <c r="G201" s="53">
        <v>1.0666666666666629</v>
      </c>
      <c r="H201" s="53">
        <v>-2.8786666666666179</v>
      </c>
      <c r="I201" s="53">
        <v>-0.34533333333331484</v>
      </c>
      <c r="J201" s="53">
        <v>-0.34533333333331484</v>
      </c>
      <c r="K201" s="53">
        <v>-1.2000000000000455E-2</v>
      </c>
      <c r="L201" s="53">
        <v>7.066666666673882E-2</v>
      </c>
      <c r="M201" s="53">
        <v>-0.67466666666666697</v>
      </c>
      <c r="N201" s="53">
        <v>-0.67133333333333667</v>
      </c>
      <c r="O201" s="53">
        <v>7.2666666666691526E-2</v>
      </c>
    </row>
    <row r="202" spans="1:15" x14ac:dyDescent="0.3">
      <c r="A202" s="37" t="s">
        <v>165</v>
      </c>
      <c r="F202" s="53">
        <f>F200+F201</f>
        <v>3.1333333333333258</v>
      </c>
      <c r="G202" s="53">
        <f t="shared" ref="G202:O202" si="56">G200+G201</f>
        <v>1.7999999999999972</v>
      </c>
      <c r="H202" s="53">
        <f t="shared" si="56"/>
        <v>-1.1453333333332978</v>
      </c>
      <c r="I202" s="53">
        <f t="shared" si="56"/>
        <v>-7.866666666663491E-2</v>
      </c>
      <c r="J202" s="53">
        <f t="shared" si="56"/>
        <v>0.58800000000002228</v>
      </c>
      <c r="K202" s="53">
        <f t="shared" si="56"/>
        <v>0.72133333333333383</v>
      </c>
      <c r="L202" s="53">
        <f t="shared" si="56"/>
        <v>-1.9293333333332612</v>
      </c>
      <c r="M202" s="53">
        <f t="shared" si="56"/>
        <v>-2.2746666666666613</v>
      </c>
      <c r="N202" s="53">
        <f t="shared" si="56"/>
        <v>-2.6713333333333367</v>
      </c>
      <c r="O202" s="53">
        <f t="shared" si="56"/>
        <v>0.27266666666669437</v>
      </c>
    </row>
    <row r="203" spans="1:15" x14ac:dyDescent="0.3">
      <c r="A203" s="37"/>
      <c r="F203" s="55"/>
      <c r="G203" s="55"/>
      <c r="H203" s="55"/>
      <c r="I203" s="55"/>
      <c r="J203" s="55"/>
      <c r="K203" s="55"/>
      <c r="L203" s="55"/>
      <c r="M203" s="55"/>
      <c r="N203" s="55"/>
      <c r="O203" s="55"/>
    </row>
    <row r="204" spans="1:15" x14ac:dyDescent="0.3">
      <c r="A204" s="37" t="s">
        <v>206</v>
      </c>
      <c r="F204" s="53">
        <v>-80.733000000000004</v>
      </c>
      <c r="G204" s="53">
        <v>-47.855999999999995</v>
      </c>
      <c r="H204" s="53">
        <v>-158.16899999999998</v>
      </c>
      <c r="I204" s="53">
        <v>-112.95099999999999</v>
      </c>
      <c r="J204" s="53">
        <v>-70.619</v>
      </c>
      <c r="K204" s="53">
        <v>-30.175999999999998</v>
      </c>
      <c r="L204" s="53">
        <v>-110.535</v>
      </c>
      <c r="M204" s="53">
        <v>-80.795999999999992</v>
      </c>
      <c r="N204" s="53">
        <v>-52.765000000000001</v>
      </c>
      <c r="O204" s="53">
        <v>-25.535</v>
      </c>
    </row>
    <row r="205" spans="1:15" x14ac:dyDescent="0.3">
      <c r="A205" s="37" t="s">
        <v>207</v>
      </c>
      <c r="F205" s="53">
        <v>85.745999999999995</v>
      </c>
      <c r="G205" s="53">
        <v>62.862999999999985</v>
      </c>
      <c r="H205" s="53">
        <v>147.80000000000001</v>
      </c>
      <c r="I205" s="53">
        <v>101.83599999999998</v>
      </c>
      <c r="J205" s="53">
        <v>62.814</v>
      </c>
      <c r="K205" s="53">
        <v>26.362000000000002</v>
      </c>
      <c r="L205" s="53">
        <v>106.51799999999999</v>
      </c>
      <c r="M205" s="53">
        <v>80.797999999999988</v>
      </c>
      <c r="N205" s="53">
        <v>52.766000000000005</v>
      </c>
      <c r="O205" s="53">
        <v>25.533000000000001</v>
      </c>
    </row>
    <row r="206" spans="1:15" x14ac:dyDescent="0.3">
      <c r="A206" s="37" t="s">
        <v>208</v>
      </c>
      <c r="F206" s="53">
        <f>F204+F205</f>
        <v>5.012999999999991</v>
      </c>
      <c r="G206" s="53">
        <f t="shared" ref="G206:O206" si="57">G204+G205</f>
        <v>15.006999999999991</v>
      </c>
      <c r="H206" s="53">
        <f t="shared" si="57"/>
        <v>-10.368999999999971</v>
      </c>
      <c r="I206" s="53">
        <f t="shared" si="57"/>
        <v>-11.115000000000009</v>
      </c>
      <c r="J206" s="53">
        <f t="shared" si="57"/>
        <v>-7.8049999999999997</v>
      </c>
      <c r="K206" s="53">
        <f t="shared" si="57"/>
        <v>-3.8139999999999965</v>
      </c>
      <c r="L206" s="53">
        <f t="shared" si="57"/>
        <v>-4.0170000000000101</v>
      </c>
      <c r="M206" s="53">
        <f t="shared" si="57"/>
        <v>1.9999999999953388E-3</v>
      </c>
      <c r="N206" s="53">
        <f t="shared" si="57"/>
        <v>1.0000000000047748E-3</v>
      </c>
      <c r="O206" s="53">
        <f t="shared" si="57"/>
        <v>-1.9999999999988916E-3</v>
      </c>
    </row>
    <row r="207" spans="1:15" x14ac:dyDescent="0.3">
      <c r="A207" s="37" t="s">
        <v>203</v>
      </c>
    </row>
    <row r="208" spans="1:15" x14ac:dyDescent="0.3">
      <c r="A208" s="37" t="s">
        <v>209</v>
      </c>
      <c r="F208" s="53">
        <v>-1.2100000000000009</v>
      </c>
      <c r="G208" s="53">
        <v>-1.120000000000001</v>
      </c>
      <c r="H208" s="53">
        <v>-3.7299999999999995</v>
      </c>
      <c r="I208" s="53">
        <v>-5.1499999999999995</v>
      </c>
      <c r="J208" s="53">
        <v>-4.4899999999999993</v>
      </c>
      <c r="K208" s="53">
        <v>-1.8899999999999997</v>
      </c>
      <c r="L208" s="53">
        <v>-3.7</v>
      </c>
      <c r="M208" s="53">
        <v>-2.48</v>
      </c>
      <c r="N208" s="53">
        <v>0</v>
      </c>
      <c r="O208" s="53">
        <v>0</v>
      </c>
    </row>
    <row r="209" spans="1:15" x14ac:dyDescent="0.3">
      <c r="A209" s="37" t="s">
        <v>210</v>
      </c>
      <c r="F209" s="53">
        <v>-2.2699999999999996</v>
      </c>
      <c r="G209" s="53">
        <v>-2.16</v>
      </c>
      <c r="H209" s="53">
        <v>-6.5299999999999994</v>
      </c>
      <c r="I209" s="53">
        <v>-5.8599999999999994</v>
      </c>
      <c r="J209" s="53">
        <v>-3.22</v>
      </c>
      <c r="K209" s="53">
        <v>-1.0100000000000002</v>
      </c>
      <c r="L209" s="53">
        <v>-2.3199999999999998</v>
      </c>
      <c r="M209" s="53">
        <v>-1.1399999999999999</v>
      </c>
      <c r="N209" s="53">
        <v>0</v>
      </c>
      <c r="O209" s="53">
        <v>0</v>
      </c>
    </row>
    <row r="210" spans="1:15" x14ac:dyDescent="0.3">
      <c r="A210" s="37" t="s">
        <v>211</v>
      </c>
      <c r="F210" s="53">
        <f>F208+F209</f>
        <v>-3.4800000000000004</v>
      </c>
      <c r="G210" s="53">
        <f t="shared" ref="G210:O210" si="58">G208+G209</f>
        <v>-3.2800000000000011</v>
      </c>
      <c r="H210" s="53">
        <f t="shared" si="58"/>
        <v>-10.259999999999998</v>
      </c>
      <c r="I210" s="53">
        <f t="shared" si="58"/>
        <v>-11.009999999999998</v>
      </c>
      <c r="J210" s="53">
        <f t="shared" si="58"/>
        <v>-7.7099999999999991</v>
      </c>
      <c r="K210" s="53">
        <f t="shared" si="58"/>
        <v>-2.9</v>
      </c>
      <c r="L210" s="53">
        <f t="shared" si="58"/>
        <v>-6.02</v>
      </c>
      <c r="M210" s="53">
        <f t="shared" si="58"/>
        <v>-3.62</v>
      </c>
      <c r="N210" s="53">
        <f t="shared" si="58"/>
        <v>0</v>
      </c>
      <c r="O210" s="53">
        <f t="shared" si="58"/>
        <v>0</v>
      </c>
    </row>
    <row r="211" spans="1:15" x14ac:dyDescent="0.3">
      <c r="F211" s="53"/>
      <c r="G211" s="53"/>
      <c r="H211" s="53"/>
      <c r="I211" s="53"/>
      <c r="J211" s="53"/>
      <c r="K211" s="53"/>
      <c r="L211" s="53"/>
      <c r="M211" s="53"/>
      <c r="N211" s="53"/>
      <c r="O211" s="53"/>
    </row>
    <row r="213" spans="1:15" x14ac:dyDescent="0.3">
      <c r="A213" s="59" t="s">
        <v>212</v>
      </c>
      <c r="B213" s="60"/>
      <c r="C213" s="60"/>
      <c r="D213" s="60"/>
      <c r="E213" s="60"/>
      <c r="F213" s="60"/>
      <c r="G213" s="60"/>
      <c r="H213" s="60"/>
      <c r="I213" s="60"/>
      <c r="J213" s="60"/>
      <c r="K213" s="60"/>
      <c r="L213" s="60"/>
      <c r="M213" s="60"/>
      <c r="N213" s="60"/>
      <c r="O213" s="60"/>
    </row>
    <row r="215" spans="1:15" x14ac:dyDescent="0.3">
      <c r="A215" s="7" t="s">
        <v>213</v>
      </c>
      <c r="B215" s="33"/>
      <c r="C215" s="33"/>
      <c r="D215" s="44"/>
      <c r="E215" s="44"/>
      <c r="F215" s="8"/>
      <c r="G215" s="9"/>
      <c r="H215" s="8"/>
      <c r="I215" s="8"/>
      <c r="J215" s="8"/>
      <c r="K215" s="9"/>
      <c r="L215" s="8"/>
      <c r="M215" s="8"/>
      <c r="N215" s="8"/>
      <c r="O215" s="9"/>
    </row>
    <row r="216" spans="1:15" x14ac:dyDescent="0.3">
      <c r="A216" s="10" t="s">
        <v>156</v>
      </c>
      <c r="B216" s="31"/>
      <c r="C216" s="31"/>
      <c r="D216" s="45"/>
      <c r="E216" s="46"/>
      <c r="F216" s="12">
        <f>F168</f>
        <v>18310.483999999997</v>
      </c>
      <c r="G216" s="13">
        <f t="shared" ref="G216:O216" si="59">G168</f>
        <v>8442.3589999999986</v>
      </c>
      <c r="H216" s="11">
        <f t="shared" si="59"/>
        <v>36562.717999999993</v>
      </c>
      <c r="I216" s="12">
        <f t="shared" si="59"/>
        <v>26523.782999999999</v>
      </c>
      <c r="J216" s="12">
        <f t="shared" si="59"/>
        <v>17577.335999999999</v>
      </c>
      <c r="K216" s="13">
        <f t="shared" si="59"/>
        <v>8076.1690000000008</v>
      </c>
      <c r="L216" s="12">
        <f t="shared" si="59"/>
        <v>33969.279693957185</v>
      </c>
      <c r="M216" s="12">
        <f t="shared" si="59"/>
        <v>24208.669057655152</v>
      </c>
      <c r="N216" s="12">
        <f t="shared" si="59"/>
        <v>15664.020205941224</v>
      </c>
      <c r="O216" s="13">
        <f t="shared" si="59"/>
        <v>6954.8703144691208</v>
      </c>
    </row>
    <row r="217" spans="1:15" x14ac:dyDescent="0.3">
      <c r="A217" s="14" t="s">
        <v>158</v>
      </c>
      <c r="B217" s="34"/>
      <c r="C217" s="34"/>
      <c r="D217" s="47"/>
      <c r="E217" s="48"/>
      <c r="F217" s="16">
        <f t="shared" ref="F217:O224" si="60">F169</f>
        <v>-17542.110333333327</v>
      </c>
      <c r="G217" s="17">
        <f t="shared" si="60"/>
        <v>-8246.1650000000009</v>
      </c>
      <c r="H217" s="15">
        <f t="shared" si="60"/>
        <v>-34926.389166666668</v>
      </c>
      <c r="I217" s="16">
        <f t="shared" si="60"/>
        <v>-25160.670333333332</v>
      </c>
      <c r="J217" s="16">
        <f t="shared" si="60"/>
        <v>-16880.986000000001</v>
      </c>
      <c r="K217" s="17">
        <f t="shared" si="60"/>
        <v>-7934.9723333333304</v>
      </c>
      <c r="L217" s="16">
        <f t="shared" si="60"/>
        <v>-33179.710929327775</v>
      </c>
      <c r="M217" s="16">
        <f t="shared" si="60"/>
        <v>-23738.939244296351</v>
      </c>
      <c r="N217" s="16">
        <f t="shared" si="60"/>
        <v>-15736.763193769253</v>
      </c>
      <c r="O217" s="17">
        <f t="shared" si="60"/>
        <v>-6887.3571815284095</v>
      </c>
    </row>
    <row r="218" spans="1:15" x14ac:dyDescent="0.3">
      <c r="A218" s="14" t="s">
        <v>159</v>
      </c>
      <c r="B218" s="34"/>
      <c r="C218" s="34"/>
      <c r="D218" s="47"/>
      <c r="E218" s="48"/>
      <c r="F218" s="16">
        <f t="shared" si="60"/>
        <v>0.86499999999998578</v>
      </c>
      <c r="G218" s="17">
        <f t="shared" si="60"/>
        <v>-0.25599999999998868</v>
      </c>
      <c r="H218" s="15">
        <f t="shared" si="60"/>
        <v>-90.605999999999995</v>
      </c>
      <c r="I218" s="16">
        <f t="shared" si="60"/>
        <v>13.263000000000034</v>
      </c>
      <c r="J218" s="16">
        <f t="shared" si="60"/>
        <v>8.9909999999999997</v>
      </c>
      <c r="K218" s="17">
        <f t="shared" si="60"/>
        <v>2.418000000000005</v>
      </c>
      <c r="L218" s="16">
        <f t="shared" si="60"/>
        <v>14.172000000000001</v>
      </c>
      <c r="M218" s="16">
        <f t="shared" si="60"/>
        <v>8.3570000000000189</v>
      </c>
      <c r="N218" s="16">
        <f t="shared" si="60"/>
        <v>9.2520000000000007</v>
      </c>
      <c r="O218" s="17">
        <f t="shared" si="60"/>
        <v>0.70199999999999996</v>
      </c>
    </row>
    <row r="219" spans="1:15" x14ac:dyDescent="0.3">
      <c r="A219" s="14" t="s">
        <v>161</v>
      </c>
      <c r="B219" s="34"/>
      <c r="C219" s="34"/>
      <c r="D219" s="47"/>
      <c r="E219" s="48"/>
      <c r="F219" s="16">
        <f t="shared" si="60"/>
        <v>-1.3919999999999999</v>
      </c>
      <c r="G219" s="17">
        <f t="shared" si="60"/>
        <v>0</v>
      </c>
      <c r="H219" s="15">
        <f t="shared" si="60"/>
        <v>-0.73799999999999999</v>
      </c>
      <c r="I219" s="16">
        <f t="shared" si="60"/>
        <v>0</v>
      </c>
      <c r="J219" s="16">
        <f t="shared" si="60"/>
        <v>0</v>
      </c>
      <c r="K219" s="17">
        <f t="shared" si="60"/>
        <v>0</v>
      </c>
      <c r="L219" s="16">
        <f t="shared" si="60"/>
        <v>0</v>
      </c>
      <c r="M219" s="16">
        <f t="shared" si="60"/>
        <v>-0.80500000000000005</v>
      </c>
      <c r="N219" s="16">
        <f t="shared" si="60"/>
        <v>-0.81200000000000006</v>
      </c>
      <c r="O219" s="17">
        <f t="shared" si="60"/>
        <v>0</v>
      </c>
    </row>
    <row r="220" spans="1:15" x14ac:dyDescent="0.3">
      <c r="A220" s="14" t="s">
        <v>163</v>
      </c>
      <c r="B220" s="34"/>
      <c r="C220" s="34"/>
      <c r="D220" s="47"/>
      <c r="E220" s="48"/>
      <c r="F220" s="16">
        <f t="shared" si="60"/>
        <v>-426.48399999999998</v>
      </c>
      <c r="G220" s="17">
        <f t="shared" si="60"/>
        <v>-211.374</v>
      </c>
      <c r="H220" s="15">
        <f t="shared" si="60"/>
        <v>-829.12299999999993</v>
      </c>
      <c r="I220" s="16">
        <f t="shared" si="60"/>
        <v>-612.83500000000004</v>
      </c>
      <c r="J220" s="16">
        <f t="shared" si="60"/>
        <v>-399.089</v>
      </c>
      <c r="K220" s="17">
        <f t="shared" si="60"/>
        <v>-199.35000000000005</v>
      </c>
      <c r="L220" s="16">
        <f t="shared" si="60"/>
        <v>-575.10148463355858</v>
      </c>
      <c r="M220" s="16">
        <f t="shared" si="60"/>
        <v>-417.48697806697515</v>
      </c>
      <c r="N220" s="16">
        <f t="shared" si="60"/>
        <v>-273.08529141091776</v>
      </c>
      <c r="O220" s="17">
        <f t="shared" si="60"/>
        <v>-134.44466929171389</v>
      </c>
    </row>
    <row r="221" spans="1:15" x14ac:dyDescent="0.3">
      <c r="A221" s="18" t="s">
        <v>165</v>
      </c>
      <c r="B221" s="35"/>
      <c r="C221" s="35"/>
      <c r="D221" s="49"/>
      <c r="E221" s="50"/>
      <c r="F221" s="20">
        <f t="shared" si="60"/>
        <v>341.46266666666679</v>
      </c>
      <c r="G221" s="21">
        <f t="shared" si="60"/>
        <v>-15.836000000000912</v>
      </c>
      <c r="H221" s="19">
        <f t="shared" si="60"/>
        <v>714.96183333332908</v>
      </c>
      <c r="I221" s="20">
        <f t="shared" si="60"/>
        <v>763.24066666666454</v>
      </c>
      <c r="J221" s="20">
        <f t="shared" si="60"/>
        <v>307.35199999999639</v>
      </c>
      <c r="K221" s="21">
        <f t="shared" si="60"/>
        <v>-55.935333333330398</v>
      </c>
      <c r="L221" s="20">
        <f t="shared" si="60"/>
        <v>228.63927999585522</v>
      </c>
      <c r="M221" s="20">
        <f t="shared" si="60"/>
        <v>59.564835291828537</v>
      </c>
      <c r="N221" s="20">
        <f t="shared" si="60"/>
        <v>-337.58827923894637</v>
      </c>
      <c r="O221" s="21">
        <f t="shared" si="60"/>
        <v>-66.129536351002344</v>
      </c>
    </row>
    <row r="222" spans="1:15" x14ac:dyDescent="0.3">
      <c r="A222" s="14" t="s">
        <v>167</v>
      </c>
      <c r="B222" s="34"/>
      <c r="C222" s="34"/>
      <c r="D222" s="47"/>
      <c r="E222" s="48"/>
      <c r="F222" s="16">
        <f t="shared" si="60"/>
        <v>-30.469000000000008</v>
      </c>
      <c r="G222" s="17">
        <f t="shared" si="60"/>
        <v>-21.940999999999995</v>
      </c>
      <c r="H222" s="15">
        <f t="shared" si="60"/>
        <v>-77.087499999999991</v>
      </c>
      <c r="I222" s="16">
        <f t="shared" si="60"/>
        <v>-46.450999999999993</v>
      </c>
      <c r="J222" s="16">
        <f t="shared" si="60"/>
        <v>-20.012</v>
      </c>
      <c r="K222" s="17">
        <f t="shared" si="60"/>
        <v>-7.2519999999999989</v>
      </c>
      <c r="L222" s="16">
        <f t="shared" si="60"/>
        <v>-12.022627182189979</v>
      </c>
      <c r="M222" s="16">
        <f t="shared" si="60"/>
        <v>-19.980991771378726</v>
      </c>
      <c r="N222" s="16">
        <f t="shared" si="60"/>
        <v>-13.790212886622363</v>
      </c>
      <c r="O222" s="17">
        <f t="shared" si="60"/>
        <v>-9.6299581908855938</v>
      </c>
    </row>
    <row r="223" spans="1:15" x14ac:dyDescent="0.3">
      <c r="A223" s="22" t="s">
        <v>169</v>
      </c>
      <c r="B223" s="34"/>
      <c r="C223" s="34"/>
      <c r="D223" s="47"/>
      <c r="E223" s="48"/>
      <c r="F223" s="16">
        <f t="shared" si="60"/>
        <v>41.677</v>
      </c>
      <c r="G223" s="17">
        <f t="shared" si="60"/>
        <v>21.095999999999989</v>
      </c>
      <c r="H223" s="15">
        <f t="shared" si="60"/>
        <v>56.211999999999989</v>
      </c>
      <c r="I223" s="16">
        <f t="shared" si="60"/>
        <v>34.109999999999971</v>
      </c>
      <c r="J223" s="16">
        <f t="shared" si="60"/>
        <v>16.789000000000001</v>
      </c>
      <c r="K223" s="17">
        <f t="shared" si="60"/>
        <v>5.1009999999999991</v>
      </c>
      <c r="L223" s="16">
        <f t="shared" si="60"/>
        <v>44.98298313271782</v>
      </c>
      <c r="M223" s="16">
        <f t="shared" si="60"/>
        <v>43.402605881839321</v>
      </c>
      <c r="N223" s="16">
        <f t="shared" si="60"/>
        <v>28.857126587880789</v>
      </c>
      <c r="O223" s="17">
        <f t="shared" si="60"/>
        <v>15.671395615567345</v>
      </c>
    </row>
    <row r="224" spans="1:15" x14ac:dyDescent="0.3">
      <c r="A224" s="10" t="s">
        <v>171</v>
      </c>
      <c r="B224" s="31"/>
      <c r="C224" s="31"/>
      <c r="D224" s="49"/>
      <c r="E224" s="50"/>
      <c r="F224" s="20">
        <f t="shared" si="60"/>
        <v>352.37066666666669</v>
      </c>
      <c r="G224" s="21">
        <f t="shared" si="60"/>
        <v>-17.181000000000914</v>
      </c>
      <c r="H224" s="19">
        <f t="shared" si="60"/>
        <v>694.48633333332896</v>
      </c>
      <c r="I224" s="20">
        <f t="shared" si="60"/>
        <v>750.89966666666453</v>
      </c>
      <c r="J224" s="20">
        <f t="shared" si="60"/>
        <v>304.42899999999645</v>
      </c>
      <c r="K224" s="21">
        <f t="shared" si="60"/>
        <v>-58.186333333330417</v>
      </c>
      <c r="L224" s="20">
        <f t="shared" si="60"/>
        <v>261.899635946383</v>
      </c>
      <c r="M224" s="20">
        <f t="shared" si="60"/>
        <v>83.086449402289134</v>
      </c>
      <c r="N224" s="20">
        <f t="shared" si="60"/>
        <v>-323.32136553768794</v>
      </c>
      <c r="O224" s="21">
        <f t="shared" si="60"/>
        <v>-60.388098926320993</v>
      </c>
    </row>
    <row r="226" spans="1:15" x14ac:dyDescent="0.3">
      <c r="A226" s="7" t="s">
        <v>214</v>
      </c>
      <c r="B226" s="33"/>
      <c r="C226" s="33"/>
      <c r="D226" s="44"/>
      <c r="E226" s="44"/>
      <c r="F226" s="8"/>
      <c r="G226" s="9"/>
      <c r="H226" s="8"/>
      <c r="I226" s="8"/>
      <c r="J226" s="8"/>
      <c r="K226" s="9"/>
      <c r="L226" s="8"/>
      <c r="M226" s="8"/>
      <c r="N226" s="8"/>
      <c r="O226" s="9"/>
    </row>
    <row r="227" spans="1:15" x14ac:dyDescent="0.3">
      <c r="A227" s="10" t="s">
        <v>156</v>
      </c>
      <c r="B227" s="31"/>
      <c r="C227" s="31"/>
      <c r="D227" s="45"/>
      <c r="E227" s="46"/>
      <c r="F227" s="12">
        <v>4.2679999999999998</v>
      </c>
      <c r="G227" s="13">
        <v>-315.84300000000002</v>
      </c>
      <c r="H227" s="11">
        <v>652.79200000000003</v>
      </c>
      <c r="I227" s="12">
        <v>-495.41399999999999</v>
      </c>
      <c r="J227" s="12">
        <v>790.923</v>
      </c>
      <c r="K227" s="13">
        <v>489.91400000000004</v>
      </c>
      <c r="L227" s="12">
        <v>83.376000000000005</v>
      </c>
      <c r="M227" s="12">
        <v>134.381</v>
      </c>
      <c r="N227" s="12">
        <v>232.29599999999999</v>
      </c>
      <c r="O227" s="13">
        <v>-84.576999999999998</v>
      </c>
    </row>
    <row r="228" spans="1:15" x14ac:dyDescent="0.3">
      <c r="A228" s="14" t="s">
        <v>158</v>
      </c>
      <c r="B228" s="34"/>
      <c r="C228" s="34"/>
      <c r="D228" s="47"/>
      <c r="E228" s="48"/>
      <c r="F228" s="16">
        <v>-110.79600000000001</v>
      </c>
      <c r="G228" s="17">
        <v>220.40000000000003</v>
      </c>
      <c r="H228" s="15">
        <v>-524.22199999999998</v>
      </c>
      <c r="I228" s="16">
        <v>415.91899999999993</v>
      </c>
      <c r="J228" s="16">
        <v>-667.38900000000001</v>
      </c>
      <c r="K228" s="17">
        <v>-415.39800000000002</v>
      </c>
      <c r="L228" s="16">
        <v>-70.628</v>
      </c>
      <c r="M228" s="16">
        <v>-106.89999999999999</v>
      </c>
      <c r="N228" s="16">
        <v>-199.84399999999999</v>
      </c>
      <c r="O228" s="17">
        <v>52.172000000000004</v>
      </c>
    </row>
    <row r="229" spans="1:15" x14ac:dyDescent="0.3">
      <c r="A229" s="14" t="s">
        <v>159</v>
      </c>
      <c r="B229" s="34"/>
      <c r="C229" s="34"/>
      <c r="D229" s="47"/>
      <c r="E229" s="48"/>
      <c r="F229" s="16">
        <v>28.512</v>
      </c>
      <c r="G229" s="17">
        <v>-1.7090000000000001</v>
      </c>
      <c r="H229" s="15">
        <v>26.399000000000001</v>
      </c>
      <c r="I229" s="16">
        <v>-35.174999999999997</v>
      </c>
      <c r="J229" s="16">
        <v>-31.573</v>
      </c>
      <c r="K229" s="17">
        <v>-40.491000000000007</v>
      </c>
      <c r="L229" s="16">
        <v>-2.3359999999999999</v>
      </c>
      <c r="M229" s="16">
        <v>-7.6619999999999999</v>
      </c>
      <c r="N229" s="16">
        <v>-35.143000000000001</v>
      </c>
      <c r="O229" s="17">
        <v>-23.081</v>
      </c>
    </row>
    <row r="230" spans="1:15" x14ac:dyDescent="0.3">
      <c r="A230" s="14" t="s">
        <v>161</v>
      </c>
      <c r="B230" s="34"/>
      <c r="C230" s="34"/>
      <c r="D230" s="47"/>
      <c r="E230" s="48"/>
      <c r="F230" s="16">
        <v>0</v>
      </c>
      <c r="G230" s="17">
        <v>0</v>
      </c>
      <c r="H230" s="15">
        <v>0</v>
      </c>
      <c r="I230" s="16">
        <v>0</v>
      </c>
      <c r="J230" s="16">
        <v>0</v>
      </c>
      <c r="K230" s="17">
        <v>0</v>
      </c>
      <c r="L230" s="16">
        <v>0</v>
      </c>
      <c r="M230" s="16">
        <v>0</v>
      </c>
      <c r="N230" s="16">
        <v>0</v>
      </c>
      <c r="O230" s="17">
        <v>0</v>
      </c>
    </row>
    <row r="231" spans="1:15" x14ac:dyDescent="0.3">
      <c r="A231" s="14" t="s">
        <v>163</v>
      </c>
      <c r="B231" s="34"/>
      <c r="C231" s="34"/>
      <c r="D231" s="47"/>
      <c r="E231" s="48"/>
      <c r="F231" s="16">
        <v>0</v>
      </c>
      <c r="G231" s="17">
        <v>0</v>
      </c>
      <c r="H231" s="15">
        <v>0</v>
      </c>
      <c r="I231" s="16">
        <v>0</v>
      </c>
      <c r="J231" s="16">
        <v>0</v>
      </c>
      <c r="K231" s="17">
        <v>0</v>
      </c>
      <c r="L231" s="16">
        <v>0</v>
      </c>
      <c r="M231" s="16">
        <v>0</v>
      </c>
      <c r="N231" s="16">
        <v>0</v>
      </c>
      <c r="O231" s="17">
        <v>0</v>
      </c>
    </row>
    <row r="232" spans="1:15" x14ac:dyDescent="0.3">
      <c r="A232" s="18" t="s">
        <v>165</v>
      </c>
      <c r="B232" s="35"/>
      <c r="C232" s="35"/>
      <c r="D232" s="49"/>
      <c r="E232" s="50"/>
      <c r="F232" s="20">
        <v>-78.016000000000005</v>
      </c>
      <c r="G232" s="21">
        <v>-97.152000000000001</v>
      </c>
      <c r="H232" s="19">
        <v>154.96900000000005</v>
      </c>
      <c r="I232" s="20">
        <v>-114.67</v>
      </c>
      <c r="J232" s="20">
        <v>91.961000000000027</v>
      </c>
      <c r="K232" s="21">
        <v>34.02500000000002</v>
      </c>
      <c r="L232" s="20">
        <v>10.412000000000001</v>
      </c>
      <c r="M232" s="20">
        <v>19.818999999999999</v>
      </c>
      <c r="N232" s="20">
        <v>-2.6909999999999998</v>
      </c>
      <c r="O232" s="21">
        <v>-55.485999999999997</v>
      </c>
    </row>
    <row r="233" spans="1:15" x14ac:dyDescent="0.3">
      <c r="A233" s="14" t="s">
        <v>167</v>
      </c>
      <c r="B233" s="34"/>
      <c r="C233" s="34"/>
      <c r="D233" s="47"/>
      <c r="E233" s="48"/>
      <c r="F233" s="16">
        <v>0</v>
      </c>
      <c r="G233" s="17">
        <v>0</v>
      </c>
      <c r="H233" s="15">
        <v>0</v>
      </c>
      <c r="I233" s="16">
        <v>0</v>
      </c>
      <c r="J233" s="16">
        <v>0</v>
      </c>
      <c r="K233" s="17">
        <v>0</v>
      </c>
      <c r="L233" s="16">
        <v>0</v>
      </c>
      <c r="M233" s="16">
        <v>0</v>
      </c>
      <c r="N233" s="16">
        <v>0</v>
      </c>
      <c r="O233" s="17">
        <v>0</v>
      </c>
    </row>
    <row r="234" spans="1:15" x14ac:dyDescent="0.3">
      <c r="A234" s="22" t="s">
        <v>169</v>
      </c>
      <c r="B234" s="34"/>
      <c r="C234" s="34"/>
      <c r="D234" s="47"/>
      <c r="E234" s="48"/>
      <c r="F234" s="16">
        <v>0</v>
      </c>
      <c r="G234" s="17">
        <v>0</v>
      </c>
      <c r="H234" s="15">
        <v>0</v>
      </c>
      <c r="I234" s="16">
        <v>0</v>
      </c>
      <c r="J234" s="16">
        <v>0</v>
      </c>
      <c r="K234" s="17">
        <v>0</v>
      </c>
      <c r="L234" s="16">
        <v>0</v>
      </c>
      <c r="M234" s="16">
        <v>0</v>
      </c>
      <c r="N234" s="16">
        <v>0</v>
      </c>
      <c r="O234" s="17">
        <v>0</v>
      </c>
    </row>
    <row r="235" spans="1:15" x14ac:dyDescent="0.3">
      <c r="A235" s="10" t="s">
        <v>171</v>
      </c>
      <c r="B235" s="31"/>
      <c r="C235" s="31"/>
      <c r="D235" s="49"/>
      <c r="E235" s="50"/>
      <c r="F235" s="20">
        <v>-78.016000000000005</v>
      </c>
      <c r="G235" s="21">
        <v>-97.152000000000001</v>
      </c>
      <c r="H235" s="19">
        <v>154.96900000000005</v>
      </c>
      <c r="I235" s="20">
        <v>-114.67</v>
      </c>
      <c r="J235" s="20">
        <v>91.961000000000027</v>
      </c>
      <c r="K235" s="21">
        <v>34.02500000000002</v>
      </c>
      <c r="L235" s="20">
        <v>10.412000000000001</v>
      </c>
      <c r="M235" s="20">
        <v>19.818999999999999</v>
      </c>
      <c r="N235" s="20">
        <v>-2.6909999999999998</v>
      </c>
      <c r="O235" s="21">
        <v>-55.485999999999997</v>
      </c>
    </row>
    <row r="237" spans="1:15" x14ac:dyDescent="0.3">
      <c r="A237" s="7" t="s">
        <v>215</v>
      </c>
      <c r="B237" s="33"/>
      <c r="C237" s="33"/>
      <c r="D237" s="44"/>
      <c r="E237" s="44"/>
      <c r="F237" s="8"/>
      <c r="G237" s="9"/>
      <c r="H237" s="8"/>
      <c r="I237" s="8"/>
      <c r="J237" s="8"/>
      <c r="K237" s="9"/>
      <c r="L237" s="8"/>
      <c r="M237" s="8"/>
      <c r="N237" s="8"/>
      <c r="O237" s="9"/>
    </row>
    <row r="238" spans="1:15" x14ac:dyDescent="0.3">
      <c r="A238" s="10" t="s">
        <v>156</v>
      </c>
      <c r="B238" s="31"/>
      <c r="C238" s="31"/>
      <c r="D238" s="45"/>
      <c r="E238" s="46"/>
      <c r="F238" s="12">
        <v>4.2680000000000007</v>
      </c>
      <c r="G238" s="13">
        <v>-315.84300000000002</v>
      </c>
      <c r="H238" s="11">
        <v>652.79200000000003</v>
      </c>
      <c r="I238" s="12">
        <v>-495.41399999999999</v>
      </c>
      <c r="J238" s="12">
        <v>790.923</v>
      </c>
      <c r="K238" s="13">
        <v>489.91400000000004</v>
      </c>
      <c r="L238" s="12">
        <v>83.376000000000005</v>
      </c>
      <c r="M238" s="12">
        <v>134.381</v>
      </c>
      <c r="N238" s="12">
        <v>232.29599999999999</v>
      </c>
      <c r="O238" s="13">
        <v>-84.576999999999998</v>
      </c>
    </row>
    <row r="239" spans="1:15" x14ac:dyDescent="0.3">
      <c r="A239" s="14" t="s">
        <v>158</v>
      </c>
      <c r="B239" s="34"/>
      <c r="C239" s="34"/>
      <c r="D239" s="47"/>
      <c r="E239" s="48"/>
      <c r="F239" s="16">
        <v>-66.94199999999995</v>
      </c>
      <c r="G239" s="17">
        <v>264.43400000000003</v>
      </c>
      <c r="H239" s="15">
        <v>-510.41900000000004</v>
      </c>
      <c r="I239" s="16">
        <v>419.28899999999993</v>
      </c>
      <c r="J239" s="16">
        <v>-631.03499999999997</v>
      </c>
      <c r="K239" s="17">
        <v>-381.17999999999995</v>
      </c>
      <c r="L239" s="16">
        <v>-74.096000000000004</v>
      </c>
      <c r="M239" s="16">
        <v>-114.261</v>
      </c>
      <c r="N239" s="16">
        <v>-189.95699999999999</v>
      </c>
      <c r="O239" s="17">
        <v>64.432000000000002</v>
      </c>
    </row>
    <row r="240" spans="1:15" x14ac:dyDescent="0.3">
      <c r="A240" s="14" t="s">
        <v>159</v>
      </c>
      <c r="B240" s="34"/>
      <c r="C240" s="34"/>
      <c r="D240" s="47"/>
      <c r="E240" s="48"/>
      <c r="F240" s="16">
        <v>28.512</v>
      </c>
      <c r="G240" s="17">
        <v>-1.7090000000000014</v>
      </c>
      <c r="H240" s="15">
        <v>26.399000000000001</v>
      </c>
      <c r="I240" s="16">
        <v>-35.174999999999997</v>
      </c>
      <c r="J240" s="16">
        <v>-31.573</v>
      </c>
      <c r="K240" s="17">
        <v>-40.491000000000007</v>
      </c>
      <c r="L240" s="16">
        <v>-2.3359999999999999</v>
      </c>
      <c r="M240" s="16">
        <v>-7.6619999999999999</v>
      </c>
      <c r="N240" s="16">
        <v>-35.143000000000001</v>
      </c>
      <c r="O240" s="17">
        <v>-23.081</v>
      </c>
    </row>
    <row r="241" spans="1:15" x14ac:dyDescent="0.3">
      <c r="A241" s="14" t="s">
        <v>161</v>
      </c>
      <c r="B241" s="34"/>
      <c r="C241" s="34"/>
      <c r="D241" s="47"/>
      <c r="E241" s="48"/>
      <c r="F241" s="16">
        <v>0</v>
      </c>
      <c r="G241" s="17">
        <v>0</v>
      </c>
      <c r="H241" s="15">
        <v>0</v>
      </c>
      <c r="I241" s="16">
        <v>0</v>
      </c>
      <c r="J241" s="16">
        <v>0</v>
      </c>
      <c r="K241" s="17">
        <v>0</v>
      </c>
      <c r="L241" s="16">
        <v>0</v>
      </c>
      <c r="M241" s="16">
        <v>0</v>
      </c>
      <c r="N241" s="16">
        <v>0</v>
      </c>
      <c r="O241" s="17">
        <v>0</v>
      </c>
    </row>
    <row r="242" spans="1:15" x14ac:dyDescent="0.3">
      <c r="A242" s="14" t="s">
        <v>163</v>
      </c>
      <c r="B242" s="34"/>
      <c r="C242" s="34"/>
      <c r="D242" s="47"/>
      <c r="E242" s="48"/>
      <c r="F242" s="16">
        <v>0</v>
      </c>
      <c r="G242" s="17">
        <v>0</v>
      </c>
      <c r="H242" s="15">
        <v>0</v>
      </c>
      <c r="I242" s="16">
        <v>0</v>
      </c>
      <c r="J242" s="16">
        <v>0</v>
      </c>
      <c r="K242" s="17">
        <v>0</v>
      </c>
      <c r="L242" s="16">
        <v>0</v>
      </c>
      <c r="M242" s="16">
        <v>0</v>
      </c>
      <c r="N242" s="16">
        <v>0</v>
      </c>
      <c r="O242" s="17">
        <v>0</v>
      </c>
    </row>
    <row r="243" spans="1:15" x14ac:dyDescent="0.3">
      <c r="A243" s="18" t="s">
        <v>165</v>
      </c>
      <c r="B243" s="35"/>
      <c r="C243" s="35"/>
      <c r="D243" s="49"/>
      <c r="E243" s="50"/>
      <c r="F243" s="20">
        <v>-34.161999999999992</v>
      </c>
      <c r="G243" s="21">
        <v>-53.118000000000002</v>
      </c>
      <c r="H243" s="19">
        <v>168.77199999999999</v>
      </c>
      <c r="I243" s="20">
        <v>-111.3</v>
      </c>
      <c r="J243" s="20">
        <v>128.31500000000005</v>
      </c>
      <c r="K243" s="21">
        <v>68.243000000000094</v>
      </c>
      <c r="L243" s="20">
        <v>6.944</v>
      </c>
      <c r="M243" s="20">
        <v>12.458</v>
      </c>
      <c r="N243" s="20">
        <v>7.1959999999999997</v>
      </c>
      <c r="O243" s="21">
        <v>-43.225999999999999</v>
      </c>
    </row>
    <row r="244" spans="1:15" x14ac:dyDescent="0.3">
      <c r="A244" s="14" t="s">
        <v>167</v>
      </c>
      <c r="B244" s="34"/>
      <c r="C244" s="34"/>
      <c r="D244" s="47"/>
      <c r="E244" s="48"/>
      <c r="F244" s="16">
        <v>0</v>
      </c>
      <c r="G244" s="17">
        <v>0</v>
      </c>
      <c r="H244" s="15">
        <v>0</v>
      </c>
      <c r="I244" s="16">
        <v>0</v>
      </c>
      <c r="J244" s="16">
        <v>0</v>
      </c>
      <c r="K244" s="17">
        <v>0</v>
      </c>
      <c r="L244" s="16">
        <v>0</v>
      </c>
      <c r="M244" s="16">
        <v>0</v>
      </c>
      <c r="N244" s="16">
        <v>0</v>
      </c>
      <c r="O244" s="17">
        <v>0</v>
      </c>
    </row>
    <row r="245" spans="1:15" x14ac:dyDescent="0.3">
      <c r="A245" s="22" t="s">
        <v>169</v>
      </c>
      <c r="B245" s="34"/>
      <c r="C245" s="34"/>
      <c r="D245" s="47"/>
      <c r="E245" s="48"/>
      <c r="F245" s="16">
        <v>0</v>
      </c>
      <c r="G245" s="17">
        <v>0</v>
      </c>
      <c r="H245" s="15">
        <v>0</v>
      </c>
      <c r="I245" s="16">
        <v>0</v>
      </c>
      <c r="J245" s="16">
        <v>0</v>
      </c>
      <c r="K245" s="17">
        <v>0</v>
      </c>
      <c r="L245" s="16">
        <v>0</v>
      </c>
      <c r="M245" s="16">
        <v>0</v>
      </c>
      <c r="N245" s="16">
        <v>0</v>
      </c>
      <c r="O245" s="17">
        <v>0</v>
      </c>
    </row>
    <row r="246" spans="1:15" x14ac:dyDescent="0.3">
      <c r="A246" s="10" t="s">
        <v>171</v>
      </c>
      <c r="B246" s="31"/>
      <c r="C246" s="31"/>
      <c r="D246" s="49"/>
      <c r="E246" s="50"/>
      <c r="F246" s="20">
        <v>-34.161999999999992</v>
      </c>
      <c r="G246" s="21">
        <v>-53.118000000000002</v>
      </c>
      <c r="H246" s="19">
        <v>168.77199999999999</v>
      </c>
      <c r="I246" s="20">
        <v>-111.3</v>
      </c>
      <c r="J246" s="20">
        <v>128.31500000000005</v>
      </c>
      <c r="K246" s="21">
        <v>68.243000000000094</v>
      </c>
      <c r="L246" s="20">
        <v>6.944</v>
      </c>
      <c r="M246" s="20">
        <v>12.458</v>
      </c>
      <c r="N246" s="20">
        <v>7.1959999999999997</v>
      </c>
      <c r="O246" s="21">
        <v>-43.225999999999999</v>
      </c>
    </row>
    <row r="248" spans="1:15" x14ac:dyDescent="0.3">
      <c r="A248" s="7" t="s">
        <v>216</v>
      </c>
      <c r="B248" s="33"/>
      <c r="C248" s="33"/>
      <c r="D248" s="44"/>
      <c r="E248" s="44"/>
      <c r="F248" s="8"/>
      <c r="G248" s="9"/>
      <c r="H248" s="8"/>
      <c r="I248" s="8"/>
      <c r="J248" s="8"/>
      <c r="K248" s="9"/>
      <c r="L248" s="8"/>
      <c r="M248" s="8"/>
      <c r="N248" s="8"/>
      <c r="O248" s="9"/>
    </row>
    <row r="249" spans="1:15" x14ac:dyDescent="0.3">
      <c r="A249" s="10" t="s">
        <v>156</v>
      </c>
      <c r="B249" s="31"/>
      <c r="C249" s="31"/>
      <c r="D249" s="45"/>
      <c r="E249" s="46"/>
      <c r="F249" s="56">
        <f>F216+F227-F238</f>
        <v>18310.483999999997</v>
      </c>
      <c r="G249" s="57">
        <f t="shared" ref="G249:O249" si="61">G216+G227-G238</f>
        <v>8442.3589999999986</v>
      </c>
      <c r="H249" s="11">
        <f t="shared" si="61"/>
        <v>36562.717999999993</v>
      </c>
      <c r="I249" s="12">
        <f t="shared" si="61"/>
        <v>26523.782999999999</v>
      </c>
      <c r="J249" s="12">
        <f t="shared" si="61"/>
        <v>17577.335999999999</v>
      </c>
      <c r="K249" s="13">
        <f t="shared" si="61"/>
        <v>8076.1690000000008</v>
      </c>
      <c r="L249" s="12">
        <f t="shared" si="61"/>
        <v>33969.279693957185</v>
      </c>
      <c r="M249" s="12">
        <f t="shared" si="61"/>
        <v>24208.669057655152</v>
      </c>
      <c r="N249" s="12">
        <f t="shared" si="61"/>
        <v>15664.020205941224</v>
      </c>
      <c r="O249" s="13">
        <f t="shared" si="61"/>
        <v>6954.8703144691208</v>
      </c>
    </row>
    <row r="250" spans="1:15" x14ac:dyDescent="0.3">
      <c r="A250" s="14" t="s">
        <v>158</v>
      </c>
      <c r="B250" s="34"/>
      <c r="C250" s="34"/>
      <c r="D250" s="47"/>
      <c r="E250" s="48"/>
      <c r="F250" s="16">
        <f t="shared" ref="F250:O257" si="62">F217+F228-F239</f>
        <v>-17585.964333333326</v>
      </c>
      <c r="G250" s="17">
        <f t="shared" si="62"/>
        <v>-8290.1990000000005</v>
      </c>
      <c r="H250" s="15">
        <f t="shared" si="62"/>
        <v>-34940.192166666668</v>
      </c>
      <c r="I250" s="16">
        <f t="shared" si="62"/>
        <v>-25164.040333333331</v>
      </c>
      <c r="J250" s="16">
        <f t="shared" si="62"/>
        <v>-16917.34</v>
      </c>
      <c r="K250" s="17">
        <f t="shared" si="62"/>
        <v>-7969.1903333333303</v>
      </c>
      <c r="L250" s="16">
        <f t="shared" si="62"/>
        <v>-33176.242929327775</v>
      </c>
      <c r="M250" s="16">
        <f t="shared" si="62"/>
        <v>-23731.578244296354</v>
      </c>
      <c r="N250" s="16">
        <f t="shared" si="62"/>
        <v>-15746.650193769252</v>
      </c>
      <c r="O250" s="17">
        <f t="shared" si="62"/>
        <v>-6899.6171815284097</v>
      </c>
    </row>
    <row r="251" spans="1:15" x14ac:dyDescent="0.3">
      <c r="A251" s="14" t="s">
        <v>159</v>
      </c>
      <c r="B251" s="34"/>
      <c r="C251" s="34"/>
      <c r="D251" s="47"/>
      <c r="E251" s="48"/>
      <c r="F251" s="16">
        <f t="shared" si="62"/>
        <v>0.86499999999998423</v>
      </c>
      <c r="G251" s="17">
        <f t="shared" si="62"/>
        <v>-0.25599999999998735</v>
      </c>
      <c r="H251" s="15">
        <f t="shared" si="62"/>
        <v>-90.605999999999995</v>
      </c>
      <c r="I251" s="16">
        <f t="shared" si="62"/>
        <v>13.263000000000034</v>
      </c>
      <c r="J251" s="16">
        <f t="shared" si="62"/>
        <v>8.9909999999999997</v>
      </c>
      <c r="K251" s="17">
        <f t="shared" si="62"/>
        <v>2.4180000000000064</v>
      </c>
      <c r="L251" s="16">
        <f t="shared" si="62"/>
        <v>14.172000000000001</v>
      </c>
      <c r="M251" s="16">
        <f t="shared" si="62"/>
        <v>8.3570000000000189</v>
      </c>
      <c r="N251" s="16">
        <f t="shared" si="62"/>
        <v>9.2520000000000024</v>
      </c>
      <c r="O251" s="17">
        <f t="shared" si="62"/>
        <v>0.70200000000000173</v>
      </c>
    </row>
    <row r="252" spans="1:15" x14ac:dyDescent="0.3">
      <c r="A252" s="14" t="s">
        <v>161</v>
      </c>
      <c r="B252" s="34"/>
      <c r="C252" s="34"/>
      <c r="D252" s="47"/>
      <c r="E252" s="48"/>
      <c r="F252" s="16">
        <f t="shared" si="62"/>
        <v>-1.3919999999999999</v>
      </c>
      <c r="G252" s="17">
        <f t="shared" si="62"/>
        <v>0</v>
      </c>
      <c r="H252" s="15">
        <f t="shared" si="62"/>
        <v>-0.73799999999999999</v>
      </c>
      <c r="I252" s="16">
        <f t="shared" si="62"/>
        <v>0</v>
      </c>
      <c r="J252" s="16">
        <f t="shared" si="62"/>
        <v>0</v>
      </c>
      <c r="K252" s="17">
        <f t="shared" si="62"/>
        <v>0</v>
      </c>
      <c r="L252" s="16">
        <f t="shared" si="62"/>
        <v>0</v>
      </c>
      <c r="M252" s="16">
        <f t="shared" si="62"/>
        <v>-0.80500000000000005</v>
      </c>
      <c r="N252" s="16">
        <f t="shared" si="62"/>
        <v>-0.81200000000000006</v>
      </c>
      <c r="O252" s="17">
        <f t="shared" si="62"/>
        <v>0</v>
      </c>
    </row>
    <row r="253" spans="1:15" x14ac:dyDescent="0.3">
      <c r="A253" s="14" t="s">
        <v>163</v>
      </c>
      <c r="B253" s="34"/>
      <c r="C253" s="34"/>
      <c r="D253" s="47"/>
      <c r="E253" s="48"/>
      <c r="F253" s="16">
        <f t="shared" si="62"/>
        <v>-426.48399999999998</v>
      </c>
      <c r="G253" s="17">
        <f t="shared" si="62"/>
        <v>-211.374</v>
      </c>
      <c r="H253" s="15">
        <f t="shared" si="62"/>
        <v>-829.12299999999993</v>
      </c>
      <c r="I253" s="16">
        <f t="shared" si="62"/>
        <v>-612.83500000000004</v>
      </c>
      <c r="J253" s="16">
        <f t="shared" si="62"/>
        <v>-399.089</v>
      </c>
      <c r="K253" s="17">
        <f t="shared" si="62"/>
        <v>-199.35000000000005</v>
      </c>
      <c r="L253" s="16">
        <f t="shared" si="62"/>
        <v>-575.10148463355858</v>
      </c>
      <c r="M253" s="16">
        <f t="shared" si="62"/>
        <v>-417.48697806697515</v>
      </c>
      <c r="N253" s="16">
        <f t="shared" si="62"/>
        <v>-273.08529141091776</v>
      </c>
      <c r="O253" s="17">
        <f t="shared" si="62"/>
        <v>-134.44466929171389</v>
      </c>
    </row>
    <row r="254" spans="1:15" x14ac:dyDescent="0.3">
      <c r="A254" s="18" t="s">
        <v>165</v>
      </c>
      <c r="B254" s="35"/>
      <c r="C254" s="35"/>
      <c r="D254" s="49"/>
      <c r="E254" s="50"/>
      <c r="F254" s="20">
        <f t="shared" si="62"/>
        <v>297.60866666666675</v>
      </c>
      <c r="G254" s="21">
        <f t="shared" si="62"/>
        <v>-59.870000000000907</v>
      </c>
      <c r="H254" s="19">
        <f t="shared" si="62"/>
        <v>701.15883333332908</v>
      </c>
      <c r="I254" s="20">
        <f t="shared" si="62"/>
        <v>759.87066666666453</v>
      </c>
      <c r="J254" s="20">
        <f t="shared" si="62"/>
        <v>270.99799999999635</v>
      </c>
      <c r="K254" s="21">
        <f t="shared" si="62"/>
        <v>-90.153333333330465</v>
      </c>
      <c r="L254" s="20">
        <f t="shared" si="62"/>
        <v>232.10727999585524</v>
      </c>
      <c r="M254" s="20">
        <f t="shared" si="62"/>
        <v>66.925835291828534</v>
      </c>
      <c r="N254" s="20">
        <f t="shared" si="62"/>
        <v>-347.47527923894637</v>
      </c>
      <c r="O254" s="21">
        <f t="shared" si="62"/>
        <v>-78.389536351002334</v>
      </c>
    </row>
    <row r="255" spans="1:15" x14ac:dyDescent="0.3">
      <c r="A255" s="14" t="s">
        <v>167</v>
      </c>
      <c r="B255" s="34"/>
      <c r="C255" s="34"/>
      <c r="D255" s="47"/>
      <c r="E255" s="48"/>
      <c r="F255" s="16">
        <f t="shared" si="62"/>
        <v>-30.469000000000008</v>
      </c>
      <c r="G255" s="17">
        <f t="shared" si="62"/>
        <v>-21.940999999999995</v>
      </c>
      <c r="H255" s="15">
        <f t="shared" si="62"/>
        <v>-77.087499999999991</v>
      </c>
      <c r="I255" s="16">
        <f t="shared" si="62"/>
        <v>-46.450999999999993</v>
      </c>
      <c r="J255" s="16">
        <f t="shared" si="62"/>
        <v>-20.012</v>
      </c>
      <c r="K255" s="17">
        <f t="shared" si="62"/>
        <v>-7.2519999999999989</v>
      </c>
      <c r="L255" s="16">
        <f t="shared" si="62"/>
        <v>-12.022627182189979</v>
      </c>
      <c r="M255" s="16">
        <f t="shared" si="62"/>
        <v>-19.980991771378726</v>
      </c>
      <c r="N255" s="16">
        <f t="shared" si="62"/>
        <v>-13.790212886622363</v>
      </c>
      <c r="O255" s="17">
        <f t="shared" si="62"/>
        <v>-9.6299581908855938</v>
      </c>
    </row>
    <row r="256" spans="1:15" x14ac:dyDescent="0.3">
      <c r="A256" s="22" t="s">
        <v>169</v>
      </c>
      <c r="B256" s="34"/>
      <c r="C256" s="34"/>
      <c r="D256" s="47"/>
      <c r="E256" s="48"/>
      <c r="F256" s="16">
        <f t="shared" si="62"/>
        <v>41.677</v>
      </c>
      <c r="G256" s="17">
        <f t="shared" si="62"/>
        <v>21.095999999999989</v>
      </c>
      <c r="H256" s="15">
        <f t="shared" si="62"/>
        <v>56.211999999999989</v>
      </c>
      <c r="I256" s="16">
        <f t="shared" si="62"/>
        <v>34.109999999999971</v>
      </c>
      <c r="J256" s="16">
        <f t="shared" si="62"/>
        <v>16.789000000000001</v>
      </c>
      <c r="K256" s="17">
        <f t="shared" si="62"/>
        <v>5.1009999999999991</v>
      </c>
      <c r="L256" s="16">
        <f t="shared" si="62"/>
        <v>44.98298313271782</v>
      </c>
      <c r="M256" s="16">
        <f t="shared" si="62"/>
        <v>43.402605881839321</v>
      </c>
      <c r="N256" s="16">
        <f t="shared" si="62"/>
        <v>28.857126587880789</v>
      </c>
      <c r="O256" s="17">
        <f t="shared" si="62"/>
        <v>15.671395615567345</v>
      </c>
    </row>
    <row r="257" spans="1:15" x14ac:dyDescent="0.3">
      <c r="A257" s="10" t="s">
        <v>171</v>
      </c>
      <c r="B257" s="31"/>
      <c r="C257" s="31"/>
      <c r="D257" s="49"/>
      <c r="E257" s="50"/>
      <c r="F257" s="20">
        <f t="shared" si="62"/>
        <v>308.51666666666665</v>
      </c>
      <c r="G257" s="21">
        <f t="shared" si="62"/>
        <v>-61.215000000000906</v>
      </c>
      <c r="H257" s="19">
        <f t="shared" si="62"/>
        <v>680.68333333332907</v>
      </c>
      <c r="I257" s="20">
        <f t="shared" si="62"/>
        <v>747.52966666666453</v>
      </c>
      <c r="J257" s="20">
        <f t="shared" si="62"/>
        <v>268.07499999999641</v>
      </c>
      <c r="K257" s="21">
        <f t="shared" si="62"/>
        <v>-92.404333333330499</v>
      </c>
      <c r="L257" s="20">
        <f t="shared" si="62"/>
        <v>265.36763594638296</v>
      </c>
      <c r="M257" s="20">
        <f t="shared" si="62"/>
        <v>90.447449402289138</v>
      </c>
      <c r="N257" s="20">
        <f t="shared" si="62"/>
        <v>-333.20836553768794</v>
      </c>
      <c r="O257" s="21">
        <f t="shared" si="62"/>
        <v>-72.648098926320984</v>
      </c>
    </row>
    <row r="259" spans="1:15" x14ac:dyDescent="0.3">
      <c r="A259" s="7" t="s">
        <v>216</v>
      </c>
      <c r="B259" s="33"/>
      <c r="C259" s="33"/>
      <c r="D259" s="44"/>
      <c r="E259" s="44"/>
      <c r="F259" s="8"/>
      <c r="G259" s="9"/>
      <c r="H259" s="8"/>
      <c r="I259" s="8"/>
      <c r="J259" s="8"/>
      <c r="K259" s="9"/>
      <c r="L259" s="8"/>
      <c r="M259" s="8"/>
      <c r="N259" s="8"/>
      <c r="O259" s="9"/>
    </row>
    <row r="260" spans="1:15" x14ac:dyDescent="0.3">
      <c r="A260" s="10" t="s">
        <v>156</v>
      </c>
      <c r="B260" s="31"/>
      <c r="C260" s="31"/>
      <c r="D260" s="45"/>
      <c r="E260" s="46"/>
      <c r="F260" s="12">
        <v>18332.084999999999</v>
      </c>
      <c r="G260" s="13">
        <v>8442.5329999999976</v>
      </c>
      <c r="H260" s="11">
        <v>36569.087</v>
      </c>
      <c r="I260" s="12">
        <v>26530.421999999999</v>
      </c>
      <c r="J260" s="12">
        <v>17578.055999999997</v>
      </c>
      <c r="K260" s="13">
        <v>8075.8090000000002</v>
      </c>
      <c r="L260" s="12">
        <v>33973.686999999991</v>
      </c>
      <c r="M260" s="12">
        <v>24210.122000000003</v>
      </c>
      <c r="N260" s="12">
        <v>15666.149999999998</v>
      </c>
      <c r="O260" s="13">
        <v>6956.7209999999995</v>
      </c>
    </row>
    <row r="261" spans="1:15" x14ac:dyDescent="0.3">
      <c r="A261" s="14" t="s">
        <v>158</v>
      </c>
      <c r="B261" s="34"/>
      <c r="C261" s="34"/>
      <c r="D261" s="47"/>
      <c r="E261" s="48"/>
      <c r="F261" s="16">
        <v>-17671.833333333328</v>
      </c>
      <c r="G261" s="17">
        <v>-8330.8859999999986</v>
      </c>
      <c r="H261" s="15">
        <v>-35034.398666666668</v>
      </c>
      <c r="I261" s="16">
        <v>-25233.714833333332</v>
      </c>
      <c r="J261" s="16">
        <v>-16960.242999999999</v>
      </c>
      <c r="K261" s="17">
        <v>-7989.6843333333309</v>
      </c>
      <c r="L261" s="16">
        <v>-33271.904666666655</v>
      </c>
      <c r="M261" s="16">
        <v>-23815.174333333336</v>
      </c>
      <c r="N261" s="16">
        <v>-15809.595666666664</v>
      </c>
      <c r="O261" s="17">
        <v>-6926.6566666666677</v>
      </c>
    </row>
    <row r="262" spans="1:15" x14ac:dyDescent="0.3">
      <c r="A262" s="14" t="s">
        <v>159</v>
      </c>
      <c r="B262" s="34"/>
      <c r="C262" s="34"/>
      <c r="D262" s="47"/>
      <c r="E262" s="48"/>
      <c r="F262" s="16">
        <v>11.670000000000016</v>
      </c>
      <c r="G262" s="17">
        <v>5.362000000000009</v>
      </c>
      <c r="H262" s="15">
        <v>-66.75200000000001</v>
      </c>
      <c r="I262" s="16">
        <v>30.053000000000011</v>
      </c>
      <c r="J262" s="16">
        <v>20.353999999999999</v>
      </c>
      <c r="K262" s="17">
        <v>7.845000000000006</v>
      </c>
      <c r="L262" s="16">
        <v>39.409999999999982</v>
      </c>
      <c r="M262" s="16">
        <v>24.858000000000018</v>
      </c>
      <c r="N262" s="16">
        <v>19.076999999999998</v>
      </c>
      <c r="O262" s="17">
        <v>5.6120000000000019</v>
      </c>
    </row>
    <row r="263" spans="1:15" x14ac:dyDescent="0.3">
      <c r="A263" s="14" t="s">
        <v>161</v>
      </c>
      <c r="B263" s="34"/>
      <c r="C263" s="34"/>
      <c r="D263" s="47"/>
      <c r="E263" s="48"/>
      <c r="F263" s="16">
        <v>-1.3919999999999999</v>
      </c>
      <c r="G263" s="17">
        <v>0</v>
      </c>
      <c r="H263" s="15">
        <v>-0.73799999999999999</v>
      </c>
      <c r="I263" s="16">
        <v>0</v>
      </c>
      <c r="J263" s="16">
        <v>0</v>
      </c>
      <c r="K263" s="17">
        <v>0</v>
      </c>
      <c r="L263" s="16">
        <v>0</v>
      </c>
      <c r="M263" s="16">
        <v>-0.80500000000000005</v>
      </c>
      <c r="N263" s="16">
        <v>-0.81200000000000006</v>
      </c>
      <c r="O263" s="17">
        <v>0</v>
      </c>
    </row>
    <row r="264" spans="1:15" x14ac:dyDescent="0.3">
      <c r="A264" s="14" t="s">
        <v>163</v>
      </c>
      <c r="B264" s="34"/>
      <c r="C264" s="34"/>
      <c r="D264" s="47"/>
      <c r="E264" s="48"/>
      <c r="F264" s="16">
        <v>-454.488</v>
      </c>
      <c r="G264" s="17">
        <v>-226.172</v>
      </c>
      <c r="H264" s="15">
        <v>-886.38300000000004</v>
      </c>
      <c r="I264" s="16">
        <v>-656.05</v>
      </c>
      <c r="J264" s="16">
        <v>-427.19900000000001</v>
      </c>
      <c r="K264" s="17">
        <v>-213.50300000000001</v>
      </c>
      <c r="L264" s="16">
        <v>-587.10699999999997</v>
      </c>
      <c r="M264" s="16">
        <v>-426.024</v>
      </c>
      <c r="N264" s="16">
        <v>-279.29500000000002</v>
      </c>
      <c r="O264" s="17">
        <v>-137.21799999999999</v>
      </c>
    </row>
    <row r="265" spans="1:15" x14ac:dyDescent="0.3">
      <c r="A265" s="18" t="s">
        <v>165</v>
      </c>
      <c r="B265" s="35"/>
      <c r="C265" s="35"/>
      <c r="D265" s="49"/>
      <c r="E265" s="50"/>
      <c r="F265" s="20">
        <v>216.04166666666663</v>
      </c>
      <c r="G265" s="21">
        <v>-109.16300000000001</v>
      </c>
      <c r="H265" s="19">
        <v>580.81533333333323</v>
      </c>
      <c r="I265" s="20">
        <v>670.71016666666674</v>
      </c>
      <c r="J265" s="20">
        <v>210.96799999999996</v>
      </c>
      <c r="K265" s="21">
        <v>-119.53333333333339</v>
      </c>
      <c r="L265" s="20">
        <v>154.08533333333321</v>
      </c>
      <c r="M265" s="20">
        <v>-7.023333333333369</v>
      </c>
      <c r="N265" s="20">
        <v>-404.47566666666665</v>
      </c>
      <c r="O265" s="21">
        <v>-101.54166666666669</v>
      </c>
    </row>
    <row r="266" spans="1:15" x14ac:dyDescent="0.3">
      <c r="A266" s="14" t="s">
        <v>167</v>
      </c>
      <c r="B266" s="34"/>
      <c r="C266" s="34"/>
      <c r="D266" s="47"/>
      <c r="E266" s="48"/>
      <c r="F266" s="16">
        <v>35.832000000000001</v>
      </c>
      <c r="G266" s="17">
        <v>16.406000000000002</v>
      </c>
      <c r="H266" s="15">
        <v>55.893000000000001</v>
      </c>
      <c r="I266" s="16">
        <v>46.439</v>
      </c>
      <c r="J266" s="16">
        <v>45.265000000000001</v>
      </c>
      <c r="K266" s="17">
        <v>20.274000000000001</v>
      </c>
      <c r="L266" s="16">
        <v>71.693999999999988</v>
      </c>
      <c r="M266" s="16">
        <v>46.382999999999996</v>
      </c>
      <c r="N266" s="16">
        <v>28.715</v>
      </c>
      <c r="O266" s="17">
        <v>6.4459999999999997</v>
      </c>
    </row>
    <row r="267" spans="1:15" x14ac:dyDescent="0.3">
      <c r="A267" s="22" t="s">
        <v>169</v>
      </c>
      <c r="B267" s="34"/>
      <c r="C267" s="34"/>
      <c r="D267" s="47"/>
      <c r="E267" s="48"/>
      <c r="F267" s="16">
        <v>-57.616</v>
      </c>
      <c r="G267" s="17">
        <v>-71.94</v>
      </c>
      <c r="H267" s="15">
        <v>-54.344000000000008</v>
      </c>
      <c r="I267" s="16">
        <v>-38.982912000000006</v>
      </c>
      <c r="J267" s="16">
        <v>-30.894000000000002</v>
      </c>
      <c r="K267" s="17">
        <v>-15.293000000000001</v>
      </c>
      <c r="L267" s="16">
        <v>-29.802000000000007</v>
      </c>
      <c r="M267" s="16">
        <v>-16.406000000000002</v>
      </c>
      <c r="N267" s="16">
        <v>-12.116999999999997</v>
      </c>
      <c r="O267" s="17">
        <v>-5.495000000000001</v>
      </c>
    </row>
    <row r="268" spans="1:15" x14ac:dyDescent="0.3">
      <c r="A268" s="10" t="s">
        <v>171</v>
      </c>
      <c r="B268" s="31"/>
      <c r="C268" s="31"/>
      <c r="D268" s="49"/>
      <c r="E268" s="50"/>
      <c r="F268" s="20">
        <v>194.25766666666664</v>
      </c>
      <c r="G268" s="21">
        <v>-164.69699999999997</v>
      </c>
      <c r="H268" s="19">
        <v>582.36433333333343</v>
      </c>
      <c r="I268" s="20">
        <v>678.16625466666665</v>
      </c>
      <c r="J268" s="20">
        <v>225.33900000000006</v>
      </c>
      <c r="K268" s="21">
        <v>-114.55233333333342</v>
      </c>
      <c r="L268" s="20">
        <v>195.97733333333326</v>
      </c>
      <c r="M268" s="20">
        <v>22.953666666666635</v>
      </c>
      <c r="N268" s="20">
        <v>-387.8776666666667</v>
      </c>
      <c r="O268" s="21">
        <v>-100.59066666666669</v>
      </c>
    </row>
    <row r="271" spans="1:15" x14ac:dyDescent="0.3">
      <c r="A271" s="7" t="s">
        <v>217</v>
      </c>
      <c r="F271" s="58"/>
    </row>
    <row r="272" spans="1:15" x14ac:dyDescent="0.3">
      <c r="A272" s="10" t="s">
        <v>156</v>
      </c>
      <c r="F272" s="12">
        <f>F249-F260</f>
        <v>-21.601000000002387</v>
      </c>
      <c r="G272" s="13">
        <f t="shared" ref="G272:O280" si="63">G249-G260</f>
        <v>-0.17399999999906868</v>
      </c>
      <c r="H272" s="11">
        <f t="shared" si="63"/>
        <v>-6.3690000000060536</v>
      </c>
      <c r="I272" s="12">
        <f t="shared" si="63"/>
        <v>-6.6389999999992142</v>
      </c>
      <c r="J272" s="12">
        <f t="shared" si="63"/>
        <v>-0.71999999999752617</v>
      </c>
      <c r="K272" s="13">
        <f t="shared" si="63"/>
        <v>0.36000000000058208</v>
      </c>
      <c r="L272" s="12">
        <f t="shared" si="63"/>
        <v>-4.4073060428054305</v>
      </c>
      <c r="M272" s="12">
        <f t="shared" si="63"/>
        <v>-1.4529423448511807</v>
      </c>
      <c r="N272" s="12">
        <f t="shared" si="63"/>
        <v>-2.1297940587737685</v>
      </c>
      <c r="O272" s="13">
        <f t="shared" si="63"/>
        <v>-1.8506855308787635</v>
      </c>
    </row>
    <row r="273" spans="1:15" x14ac:dyDescent="0.3">
      <c r="A273" s="14" t="s">
        <v>158</v>
      </c>
      <c r="F273" s="16">
        <f t="shared" ref="F273:H280" si="64">F250-F261</f>
        <v>85.869000000002416</v>
      </c>
      <c r="G273" s="17">
        <f t="shared" si="64"/>
        <v>40.686999999998079</v>
      </c>
      <c r="H273" s="15">
        <f t="shared" si="64"/>
        <v>94.206500000000233</v>
      </c>
      <c r="I273" s="16">
        <f t="shared" si="63"/>
        <v>69.67450000000099</v>
      </c>
      <c r="J273" s="16">
        <f t="shared" si="63"/>
        <v>42.902999999998428</v>
      </c>
      <c r="K273" s="17">
        <f t="shared" si="63"/>
        <v>20.494000000000597</v>
      </c>
      <c r="L273" s="16">
        <f t="shared" si="63"/>
        <v>95.661737338879902</v>
      </c>
      <c r="M273" s="16">
        <f t="shared" si="63"/>
        <v>83.596089036982448</v>
      </c>
      <c r="N273" s="16">
        <f t="shared" si="63"/>
        <v>62.945472897412401</v>
      </c>
      <c r="O273" s="17">
        <f t="shared" si="63"/>
        <v>27.039485138257987</v>
      </c>
    </row>
    <row r="274" spans="1:15" x14ac:dyDescent="0.3">
      <c r="A274" s="14" t="s">
        <v>159</v>
      </c>
      <c r="F274" s="16">
        <f t="shared" si="64"/>
        <v>-10.805000000000032</v>
      </c>
      <c r="G274" s="17">
        <f t="shared" si="64"/>
        <v>-5.6179999999999968</v>
      </c>
      <c r="H274" s="15">
        <f t="shared" si="64"/>
        <v>-23.853999999999985</v>
      </c>
      <c r="I274" s="16">
        <f t="shared" si="63"/>
        <v>-16.789999999999978</v>
      </c>
      <c r="J274" s="16">
        <f t="shared" si="63"/>
        <v>-11.363</v>
      </c>
      <c r="K274" s="17">
        <f t="shared" si="63"/>
        <v>-5.4269999999999996</v>
      </c>
      <c r="L274" s="16">
        <f t="shared" si="63"/>
        <v>-25.237999999999982</v>
      </c>
      <c r="M274" s="16">
        <f t="shared" si="63"/>
        <v>-16.500999999999998</v>
      </c>
      <c r="N274" s="16">
        <f t="shared" si="63"/>
        <v>-9.8249999999999957</v>
      </c>
      <c r="O274" s="17">
        <f t="shared" si="63"/>
        <v>-4.91</v>
      </c>
    </row>
    <row r="275" spans="1:15" x14ac:dyDescent="0.3">
      <c r="A275" s="14" t="s">
        <v>161</v>
      </c>
      <c r="F275" s="16">
        <f t="shared" si="64"/>
        <v>0</v>
      </c>
      <c r="G275" s="17">
        <f t="shared" si="64"/>
        <v>0</v>
      </c>
      <c r="H275" s="15">
        <f t="shared" si="64"/>
        <v>0</v>
      </c>
      <c r="I275" s="16">
        <f t="shared" si="63"/>
        <v>0</v>
      </c>
      <c r="J275" s="16">
        <f t="shared" si="63"/>
        <v>0</v>
      </c>
      <c r="K275" s="17">
        <f t="shared" si="63"/>
        <v>0</v>
      </c>
      <c r="L275" s="16">
        <f t="shared" si="63"/>
        <v>0</v>
      </c>
      <c r="M275" s="16">
        <f t="shared" si="63"/>
        <v>0</v>
      </c>
      <c r="N275" s="16">
        <f t="shared" si="63"/>
        <v>0</v>
      </c>
      <c r="O275" s="17">
        <f t="shared" si="63"/>
        <v>0</v>
      </c>
    </row>
    <row r="276" spans="1:15" x14ac:dyDescent="0.3">
      <c r="A276" s="14" t="s">
        <v>163</v>
      </c>
      <c r="F276" s="16">
        <f t="shared" si="64"/>
        <v>28.004000000000019</v>
      </c>
      <c r="G276" s="17">
        <f t="shared" si="64"/>
        <v>14.798000000000002</v>
      </c>
      <c r="H276" s="15">
        <f t="shared" si="64"/>
        <v>57.260000000000105</v>
      </c>
      <c r="I276" s="16">
        <f t="shared" si="63"/>
        <v>43.214999999999918</v>
      </c>
      <c r="J276" s="16">
        <f t="shared" si="63"/>
        <v>28.110000000000014</v>
      </c>
      <c r="K276" s="17">
        <f t="shared" si="63"/>
        <v>14.152999999999963</v>
      </c>
      <c r="L276" s="16">
        <f t="shared" si="63"/>
        <v>12.005515366441387</v>
      </c>
      <c r="M276" s="16">
        <f t="shared" si="63"/>
        <v>8.537021933024846</v>
      </c>
      <c r="N276" s="16">
        <f t="shared" si="63"/>
        <v>6.2097085890822541</v>
      </c>
      <c r="O276" s="17">
        <f t="shared" si="63"/>
        <v>2.7733307082860961</v>
      </c>
    </row>
    <row r="277" spans="1:15" x14ac:dyDescent="0.3">
      <c r="A277" s="18" t="s">
        <v>165</v>
      </c>
      <c r="F277" s="20">
        <f t="shared" si="64"/>
        <v>81.567000000000121</v>
      </c>
      <c r="G277" s="21">
        <f t="shared" si="64"/>
        <v>49.292999999999104</v>
      </c>
      <c r="H277" s="19">
        <f t="shared" si="64"/>
        <v>120.34349999999586</v>
      </c>
      <c r="I277" s="20">
        <f t="shared" si="63"/>
        <v>89.160499999997796</v>
      </c>
      <c r="J277" s="20">
        <f t="shared" si="63"/>
        <v>60.029999999996392</v>
      </c>
      <c r="K277" s="21">
        <f t="shared" si="63"/>
        <v>29.380000000002923</v>
      </c>
      <c r="L277" s="20">
        <f t="shared" si="63"/>
        <v>78.021946662522026</v>
      </c>
      <c r="M277" s="20">
        <f t="shared" si="63"/>
        <v>73.949168625161903</v>
      </c>
      <c r="N277" s="20">
        <f t="shared" si="63"/>
        <v>57.000387427720284</v>
      </c>
      <c r="O277" s="21">
        <f t="shared" si="63"/>
        <v>23.152130315664351</v>
      </c>
    </row>
    <row r="278" spans="1:15" x14ac:dyDescent="0.3">
      <c r="A278" s="14" t="s">
        <v>167</v>
      </c>
      <c r="F278" s="16">
        <f t="shared" si="64"/>
        <v>-66.301000000000016</v>
      </c>
      <c r="G278" s="17">
        <f t="shared" si="64"/>
        <v>-38.346999999999994</v>
      </c>
      <c r="H278" s="15">
        <f t="shared" si="64"/>
        <v>-132.98050000000001</v>
      </c>
      <c r="I278" s="16">
        <f t="shared" si="63"/>
        <v>-92.889999999999986</v>
      </c>
      <c r="J278" s="16">
        <f t="shared" si="63"/>
        <v>-65.277000000000001</v>
      </c>
      <c r="K278" s="17">
        <f t="shared" si="63"/>
        <v>-27.526</v>
      </c>
      <c r="L278" s="16">
        <f t="shared" si="63"/>
        <v>-83.716627182189967</v>
      </c>
      <c r="M278" s="16">
        <f t="shared" si="63"/>
        <v>-66.363991771378721</v>
      </c>
      <c r="N278" s="16">
        <f t="shared" si="63"/>
        <v>-42.50521288662236</v>
      </c>
      <c r="O278" s="17">
        <f t="shared" si="63"/>
        <v>-16.075958190885594</v>
      </c>
    </row>
    <row r="279" spans="1:15" x14ac:dyDescent="0.3">
      <c r="A279" s="22" t="s">
        <v>169</v>
      </c>
      <c r="F279" s="16">
        <f t="shared" si="64"/>
        <v>99.293000000000006</v>
      </c>
      <c r="G279" s="17">
        <f t="shared" si="64"/>
        <v>93.035999999999987</v>
      </c>
      <c r="H279" s="15">
        <f t="shared" si="64"/>
        <v>110.556</v>
      </c>
      <c r="I279" s="16">
        <f t="shared" si="63"/>
        <v>73.092911999999984</v>
      </c>
      <c r="J279" s="16">
        <f t="shared" si="63"/>
        <v>47.683000000000007</v>
      </c>
      <c r="K279" s="17">
        <f t="shared" si="63"/>
        <v>20.393999999999998</v>
      </c>
      <c r="L279" s="16">
        <f t="shared" si="63"/>
        <v>74.784983132717826</v>
      </c>
      <c r="M279" s="16">
        <f t="shared" si="63"/>
        <v>59.808605881839327</v>
      </c>
      <c r="N279" s="16">
        <f t="shared" si="63"/>
        <v>40.974126587880789</v>
      </c>
      <c r="O279" s="17">
        <f t="shared" si="63"/>
        <v>21.166395615567346</v>
      </c>
    </row>
    <row r="280" spans="1:15" x14ac:dyDescent="0.3">
      <c r="A280" s="10" t="s">
        <v>171</v>
      </c>
      <c r="F280" s="20">
        <f t="shared" si="64"/>
        <v>114.25900000000001</v>
      </c>
      <c r="G280" s="21">
        <f t="shared" si="64"/>
        <v>103.48199999999906</v>
      </c>
      <c r="H280" s="19">
        <f t="shared" si="64"/>
        <v>98.31899999999564</v>
      </c>
      <c r="I280" s="20">
        <f t="shared" si="63"/>
        <v>69.363411999997879</v>
      </c>
      <c r="J280" s="20">
        <f t="shared" si="63"/>
        <v>42.735999999996352</v>
      </c>
      <c r="K280" s="21">
        <f t="shared" si="63"/>
        <v>22.148000000002924</v>
      </c>
      <c r="L280" s="20">
        <f t="shared" si="63"/>
        <v>69.390302613049698</v>
      </c>
      <c r="M280" s="20">
        <f t="shared" si="63"/>
        <v>67.493782735622503</v>
      </c>
      <c r="N280" s="20">
        <f t="shared" si="63"/>
        <v>54.669301128978759</v>
      </c>
      <c r="O280" s="21">
        <f t="shared" si="63"/>
        <v>27.942567740345709</v>
      </c>
    </row>
  </sheetData>
  <mergeCells count="3">
    <mergeCell ref="D2:G2"/>
    <mergeCell ref="H2:K2"/>
    <mergeCell ref="L2:O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292ab59-538a-46ef-98db-38ecfb589dcf">
      <Terms xmlns="http://schemas.microsoft.com/office/infopath/2007/PartnerControls"/>
    </lcf76f155ced4ddcb4097134ff3c332f>
    <TaxCatchAll xmlns="d4400f76-0c8e-4fc3-8b79-4bfdc7f0d085" xsi:nil="true"/>
    <ArchiverLinkFileType xmlns="6292ab59-538a-46ef-98db-38ecfb589d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2633FD9D1CE0A48990A76AF873FE096" ma:contentTypeVersion="19" ma:contentTypeDescription="Create a new document." ma:contentTypeScope="" ma:versionID="9d3fd5c91eaa9372581ff18148ec77a9">
  <xsd:schema xmlns:xsd="http://www.w3.org/2001/XMLSchema" xmlns:xs="http://www.w3.org/2001/XMLSchema" xmlns:p="http://schemas.microsoft.com/office/2006/metadata/properties" xmlns:ns2="6292ab59-538a-46ef-98db-38ecfb589dcf" xmlns:ns3="1bf36cc0-5fd3-4476-8464-88a1c8234f4a" xmlns:ns4="d4400f76-0c8e-4fc3-8b79-4bfdc7f0d085" targetNamespace="http://schemas.microsoft.com/office/2006/metadata/properties" ma:root="true" ma:fieldsID="5274f7931caf6590553d889e6f56a2b0" ns2:_="" ns3:_="" ns4:_="">
    <xsd:import namespace="6292ab59-538a-46ef-98db-38ecfb589dcf"/>
    <xsd:import namespace="1bf36cc0-5fd3-4476-8464-88a1c8234f4a"/>
    <xsd:import namespace="d4400f76-0c8e-4fc3-8b79-4bfdc7f0d08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4:TaxCatchAll" minOccurs="0"/>
                <xsd:element ref="ns2:MediaServiceDateTaken" minOccurs="0"/>
                <xsd:element ref="ns2:MediaServiceLocation" minOccurs="0"/>
                <xsd:element ref="ns2:MediaServiceBillingMetadata"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92ab59-538a-46ef-98db-38ecfb589d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c6d2205-f549-40ef-94bf-1bd95fe0bdba"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ArchiverLinkFileType" ma:index="26"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f36cc0-5fd3-4476-8464-88a1c8234f4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400f76-0c8e-4fc3-8b79-4bfdc7f0d085"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09273a24-11f5-4cc8-89c0-3a52be65e92b}" ma:internalName="TaxCatchAll" ma:showField="CatchAllData" ma:web="1bf36cc0-5fd3-4476-8464-88a1c8234f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184F80-33CD-4083-8154-3F51A3289D94}">
  <ds:schemaRefs>
    <ds:schemaRef ds:uri="http://schemas.microsoft.com/office/2006/documentManagement/types"/>
    <ds:schemaRef ds:uri="http://purl.org/dc/dcmitype/"/>
    <ds:schemaRef ds:uri="1bf36cc0-5fd3-4476-8464-88a1c8234f4a"/>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6292ab59-538a-46ef-98db-38ecfb589dcf"/>
    <ds:schemaRef ds:uri="http://www.w3.org/XML/1998/namespace"/>
    <ds:schemaRef ds:uri="http://purl.org/dc/terms/"/>
    <ds:schemaRef ds:uri="d4400f76-0c8e-4fc3-8b79-4bfdc7f0d085"/>
  </ds:schemaRefs>
</ds:datastoreItem>
</file>

<file path=customXml/itemProps2.xml><?xml version="1.0" encoding="utf-8"?>
<ds:datastoreItem xmlns:ds="http://schemas.openxmlformats.org/officeDocument/2006/customXml" ds:itemID="{0E7AF3EE-7C9C-494D-B23D-2178489DA525}">
  <ds:schemaRefs>
    <ds:schemaRef ds:uri="http://schemas.microsoft.com/sharepoint/v3/contenttype/forms"/>
  </ds:schemaRefs>
</ds:datastoreItem>
</file>

<file path=customXml/itemProps3.xml><?xml version="1.0" encoding="utf-8"?>
<ds:datastoreItem xmlns:ds="http://schemas.openxmlformats.org/officeDocument/2006/customXml" ds:itemID="{47BFEF3B-5C66-455E-ABEF-8F7992BA4D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92ab59-538a-46ef-98db-38ecfb589dcf"/>
    <ds:schemaRef ds:uri="1bf36cc0-5fd3-4476-8464-88a1c8234f4a"/>
    <ds:schemaRef ds:uri="d4400f76-0c8e-4fc3-8b79-4bfdc7f0d0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6</vt:i4>
      </vt:variant>
      <vt:variant>
        <vt:lpstr>Navngitte områder</vt:lpstr>
      </vt:variant>
      <vt:variant>
        <vt:i4>4</vt:i4>
      </vt:variant>
    </vt:vector>
  </HeadingPairs>
  <TitlesOfParts>
    <vt:vector size="10" baseType="lpstr">
      <vt:lpstr>Financial statement</vt:lpstr>
      <vt:lpstr>Statement of financial position</vt:lpstr>
      <vt:lpstr>Cash flow statement</vt:lpstr>
      <vt:lpstr>Order book</vt:lpstr>
      <vt:lpstr>Gr.lag2</vt:lpstr>
      <vt:lpstr>ikke i bruk</vt:lpstr>
      <vt:lpstr>'Cash flow statement'!Utskriftsområde</vt:lpstr>
      <vt:lpstr>'Financial statement'!Utskriftsområde</vt:lpstr>
      <vt:lpstr>'Order book'!Utskriftsområde</vt:lpstr>
      <vt:lpstr>'Statement of financial position'!Utskriftsområde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Inger Hole</dc:creator>
  <cp:keywords/>
  <dc:description/>
  <cp:lastModifiedBy>Anita Pettersen</cp:lastModifiedBy>
  <cp:revision/>
  <dcterms:created xsi:type="dcterms:W3CDTF">2020-09-01T12:24:36Z</dcterms:created>
  <dcterms:modified xsi:type="dcterms:W3CDTF">2026-05-05T07:55:48Z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0x010100F2633FD9D1CE0A48990A76AF873FE096</vt:lpwstr>
  </property>
  <property fmtid="{D5CDD505-2E9C-101B-9397-08002B2CF9AE}" pid="3" name="MediaServiceImageTags">
    <vt:lpwstr/>
  </property>
</Properties>
</file>