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https://365veidekke-my.sharepoint.com/personal/anita_pettersen_veidekke_no/Documents/Anita R/"/>
    </mc:Choice>
  </mc:AlternateContent>
  <xr:revisionPtr revIDLastSave="0" documentId="8_{3C1C73AD-C53E-4AF1-9B55-885D69EC8563}" xr6:coauthVersionLast="46" xr6:coauthVersionMax="46" xr10:uidLastSave="{00000000-0000-0000-0000-000000000000}"/>
  <bookViews>
    <workbookView xWindow="19090" yWindow="-110" windowWidth="25820" windowHeight="14020" xr2:uid="{BEFFF49E-EC70-4C22-AB04-7660D9EE773E}"/>
  </bookViews>
  <sheets>
    <sheet name="Financial statement" sheetId="1" r:id="rId1"/>
    <sheet name="Statement of financial position" sheetId="12" r:id="rId2"/>
    <sheet name="Cash flow statement" sheetId="9" r:id="rId3"/>
    <sheet name="Order book" sheetId="11" r:id="rId4"/>
    <sheet name="Gr.lag2" sheetId="3" state="hidden" r:id="rId5"/>
    <sheet name="ikke i bruk" sheetId="4" state="hidden" r:id="rId6"/>
  </sheets>
  <definedNames>
    <definedName name="_xlnm.Print_Area" localSheetId="2">'Cash flow statement'!$A$1:$O$35</definedName>
    <definedName name="_xlnm.Print_Area" localSheetId="0">'Financial statement'!$A$1:$L$190</definedName>
    <definedName name="_xlnm.Print_Area" localSheetId="3">'Order book'!$A$1:$K$79</definedName>
    <definedName name="_xlnm.Print_Area" localSheetId="1">'Statement of financial position'!$A$1:$K$54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0" i="1" l="1"/>
  <c r="C13" i="12" l="1"/>
  <c r="C12" i="12"/>
  <c r="B13" i="12"/>
  <c r="B12" i="12"/>
  <c r="E13" i="12"/>
  <c r="I59" i="1" l="1"/>
  <c r="O142" i="4" l="1"/>
  <c r="N142" i="4"/>
  <c r="M142" i="4"/>
  <c r="L142" i="4"/>
  <c r="K142" i="4"/>
  <c r="J142" i="4"/>
  <c r="I142" i="4"/>
  <c r="H142" i="4"/>
  <c r="G142" i="4"/>
  <c r="F142" i="4"/>
  <c r="O141" i="4"/>
  <c r="N141" i="4"/>
  <c r="M141" i="4"/>
  <c r="L141" i="4"/>
  <c r="K141" i="4"/>
  <c r="J141" i="4"/>
  <c r="I141" i="4"/>
  <c r="H141" i="4"/>
  <c r="G141" i="4"/>
  <c r="F141" i="4"/>
  <c r="O140" i="4"/>
  <c r="N140" i="4"/>
  <c r="M140" i="4"/>
  <c r="L140" i="4"/>
  <c r="K140" i="4"/>
  <c r="J140" i="4"/>
  <c r="I140" i="4"/>
  <c r="H140" i="4"/>
  <c r="G140" i="4"/>
  <c r="F140" i="4"/>
  <c r="O139" i="4"/>
  <c r="N139" i="4"/>
  <c r="M139" i="4"/>
  <c r="L139" i="4"/>
  <c r="K139" i="4"/>
  <c r="J139" i="4"/>
  <c r="I139" i="4"/>
  <c r="H139" i="4"/>
  <c r="G139" i="4"/>
  <c r="F139" i="4"/>
  <c r="O138" i="4"/>
  <c r="N138" i="4"/>
  <c r="M138" i="4"/>
  <c r="L138" i="4"/>
  <c r="K138" i="4"/>
  <c r="J138" i="4"/>
  <c r="I138" i="4"/>
  <c r="H138" i="4"/>
  <c r="G138" i="4"/>
  <c r="F138" i="4"/>
  <c r="O137" i="4"/>
  <c r="N137" i="4"/>
  <c r="M137" i="4"/>
  <c r="L137" i="4"/>
  <c r="K137" i="4"/>
  <c r="J137" i="4"/>
  <c r="I137" i="4"/>
  <c r="H137" i="4"/>
  <c r="G137" i="4"/>
  <c r="F137" i="4"/>
  <c r="O136" i="4"/>
  <c r="N136" i="4"/>
  <c r="M136" i="4"/>
  <c r="L136" i="4"/>
  <c r="K136" i="4"/>
  <c r="J136" i="4"/>
  <c r="I136" i="4"/>
  <c r="H136" i="4"/>
  <c r="G136" i="4"/>
  <c r="F136" i="4"/>
  <c r="O134" i="4"/>
  <c r="N134" i="4"/>
  <c r="M134" i="4"/>
  <c r="L134" i="4"/>
  <c r="K134" i="4"/>
  <c r="J134" i="4"/>
  <c r="I134" i="4"/>
  <c r="H134" i="4"/>
  <c r="G134" i="4"/>
  <c r="F134" i="4"/>
  <c r="I135" i="4" l="1"/>
  <c r="K135" i="4"/>
  <c r="M135" i="4"/>
  <c r="N135" i="4"/>
  <c r="G135" i="4"/>
  <c r="O135" i="4"/>
  <c r="H135" i="4"/>
  <c r="L135" i="4"/>
  <c r="J135" i="4"/>
  <c r="F135" i="4"/>
  <c r="O210" i="4"/>
  <c r="O152" i="4" s="1"/>
  <c r="N210" i="4"/>
  <c r="N152" i="4" s="1"/>
  <c r="M210" i="4"/>
  <c r="M152" i="4" s="1"/>
  <c r="L210" i="4"/>
  <c r="L152" i="4" s="1"/>
  <c r="K210" i="4"/>
  <c r="K152" i="4" s="1"/>
  <c r="J210" i="4"/>
  <c r="J152" i="4" s="1"/>
  <c r="I210" i="4"/>
  <c r="I152" i="4" s="1"/>
  <c r="H210" i="4"/>
  <c r="H152" i="4" s="1"/>
  <c r="G210" i="4"/>
  <c r="G152" i="4" s="1"/>
  <c r="F210" i="4"/>
  <c r="F152" i="4" s="1"/>
  <c r="O206" i="4"/>
  <c r="N206" i="4"/>
  <c r="M206" i="4"/>
  <c r="L206" i="4"/>
  <c r="K206" i="4"/>
  <c r="J206" i="4"/>
  <c r="I206" i="4"/>
  <c r="H206" i="4"/>
  <c r="G206" i="4"/>
  <c r="F206" i="4"/>
  <c r="O202" i="4"/>
  <c r="N202" i="4"/>
  <c r="M202" i="4"/>
  <c r="L202" i="4"/>
  <c r="K202" i="4"/>
  <c r="J202" i="4"/>
  <c r="I202" i="4"/>
  <c r="H202" i="4"/>
  <c r="G202" i="4"/>
  <c r="F202" i="4"/>
  <c r="O196" i="4"/>
  <c r="N196" i="4"/>
  <c r="M196" i="4"/>
  <c r="M145" i="4" s="1"/>
  <c r="L196" i="4"/>
  <c r="L145" i="4" s="1"/>
  <c r="K196" i="4"/>
  <c r="K145" i="4" s="1"/>
  <c r="J196" i="4"/>
  <c r="J145" i="4" s="1"/>
  <c r="I196" i="4"/>
  <c r="I145" i="4" s="1"/>
  <c r="H196" i="4"/>
  <c r="H145" i="4" s="1"/>
  <c r="G196" i="4"/>
  <c r="F196" i="4"/>
  <c r="E176" i="4"/>
  <c r="D176" i="4"/>
  <c r="E175" i="4"/>
  <c r="D175" i="4"/>
  <c r="E174" i="4"/>
  <c r="D174" i="4"/>
  <c r="E173" i="4"/>
  <c r="D173" i="4"/>
  <c r="E172" i="4"/>
  <c r="D172" i="4"/>
  <c r="E171" i="4"/>
  <c r="D171" i="4"/>
  <c r="E170" i="4"/>
  <c r="D170" i="4"/>
  <c r="D169" i="4"/>
  <c r="D168" i="4"/>
  <c r="D165" i="4"/>
  <c r="D164" i="4"/>
  <c r="D163" i="4"/>
  <c r="D162" i="4"/>
  <c r="D161" i="4"/>
  <c r="D160" i="4"/>
  <c r="D159" i="4"/>
  <c r="O151" i="4"/>
  <c r="N151" i="4"/>
  <c r="M151" i="4"/>
  <c r="L151" i="4"/>
  <c r="K151" i="4"/>
  <c r="J151" i="4"/>
  <c r="I151" i="4"/>
  <c r="H151" i="4"/>
  <c r="G151" i="4"/>
  <c r="F151" i="4"/>
  <c r="E145" i="4"/>
  <c r="D157" i="4" s="1"/>
  <c r="O161" i="4"/>
  <c r="K161" i="4"/>
  <c r="G161" i="4"/>
  <c r="E161" i="4"/>
  <c r="O160" i="4"/>
  <c r="K160" i="4"/>
  <c r="I160" i="4"/>
  <c r="G160" i="4"/>
  <c r="O159" i="4"/>
  <c r="K159" i="4"/>
  <c r="E159" i="4"/>
  <c r="O131" i="4"/>
  <c r="N131" i="4"/>
  <c r="M131" i="4"/>
  <c r="L131" i="4"/>
  <c r="K131" i="4"/>
  <c r="J131" i="4"/>
  <c r="I131" i="4"/>
  <c r="H131" i="4"/>
  <c r="G131" i="4"/>
  <c r="F131" i="4"/>
  <c r="D131" i="4"/>
  <c r="O130" i="4"/>
  <c r="N130" i="4"/>
  <c r="M130" i="4"/>
  <c r="L130" i="4"/>
  <c r="K130" i="4"/>
  <c r="J130" i="4"/>
  <c r="I130" i="4"/>
  <c r="H130" i="4"/>
  <c r="G130" i="4"/>
  <c r="F130" i="4"/>
  <c r="D130" i="4"/>
  <c r="O129" i="4"/>
  <c r="N129" i="4"/>
  <c r="M129" i="4"/>
  <c r="L129" i="4"/>
  <c r="K129" i="4"/>
  <c r="J129" i="4"/>
  <c r="I129" i="4"/>
  <c r="H129" i="4"/>
  <c r="G129" i="4"/>
  <c r="F129" i="4"/>
  <c r="D129" i="4"/>
  <c r="O128" i="4"/>
  <c r="N128" i="4"/>
  <c r="M128" i="4"/>
  <c r="L128" i="4"/>
  <c r="K128" i="4"/>
  <c r="J128" i="4"/>
  <c r="I128" i="4"/>
  <c r="H128" i="4"/>
  <c r="G128" i="4"/>
  <c r="F128" i="4"/>
  <c r="D128" i="4"/>
  <c r="O127" i="4"/>
  <c r="N127" i="4"/>
  <c r="M127" i="4"/>
  <c r="L127" i="4"/>
  <c r="K127" i="4"/>
  <c r="J127" i="4"/>
  <c r="I127" i="4"/>
  <c r="H127" i="4"/>
  <c r="G127" i="4"/>
  <c r="F127" i="4"/>
  <c r="D127" i="4"/>
  <c r="O126" i="4"/>
  <c r="N126" i="4"/>
  <c r="M126" i="4"/>
  <c r="L126" i="4"/>
  <c r="K126" i="4"/>
  <c r="J126" i="4"/>
  <c r="I126" i="4"/>
  <c r="H126" i="4"/>
  <c r="G126" i="4"/>
  <c r="F126" i="4"/>
  <c r="D126" i="4"/>
  <c r="O125" i="4"/>
  <c r="N125" i="4"/>
  <c r="M125" i="4"/>
  <c r="L125" i="4"/>
  <c r="K125" i="4"/>
  <c r="J125" i="4"/>
  <c r="I125" i="4"/>
  <c r="H125" i="4"/>
  <c r="G125" i="4"/>
  <c r="F125" i="4"/>
  <c r="D125" i="4"/>
  <c r="O124" i="4"/>
  <c r="N124" i="4"/>
  <c r="M124" i="4"/>
  <c r="L124" i="4"/>
  <c r="K124" i="4"/>
  <c r="J124" i="4"/>
  <c r="I124" i="4"/>
  <c r="H124" i="4"/>
  <c r="G124" i="4"/>
  <c r="F124" i="4"/>
  <c r="D124" i="4"/>
  <c r="O123" i="4"/>
  <c r="N123" i="4"/>
  <c r="M123" i="4"/>
  <c r="L123" i="4"/>
  <c r="K123" i="4"/>
  <c r="J123" i="4"/>
  <c r="I123" i="4"/>
  <c r="H123" i="4"/>
  <c r="G123" i="4"/>
  <c r="F123" i="4"/>
  <c r="D123" i="4"/>
  <c r="O107" i="4"/>
  <c r="N107" i="4"/>
  <c r="M107" i="4"/>
  <c r="L107" i="4"/>
  <c r="K107" i="4"/>
  <c r="J107" i="4"/>
  <c r="I107" i="4"/>
  <c r="H107" i="4"/>
  <c r="G107" i="4"/>
  <c r="F107" i="4"/>
  <c r="D107" i="4"/>
  <c r="O106" i="4"/>
  <c r="N106" i="4"/>
  <c r="M106" i="4"/>
  <c r="L106" i="4"/>
  <c r="K106" i="4"/>
  <c r="J106" i="4"/>
  <c r="I106" i="4"/>
  <c r="H106" i="4"/>
  <c r="G106" i="4"/>
  <c r="F106" i="4"/>
  <c r="D106" i="4"/>
  <c r="O105" i="4"/>
  <c r="N105" i="4"/>
  <c r="M105" i="4"/>
  <c r="L105" i="4"/>
  <c r="K105" i="4"/>
  <c r="J105" i="4"/>
  <c r="I105" i="4"/>
  <c r="H105" i="4"/>
  <c r="G105" i="4"/>
  <c r="F105" i="4"/>
  <c r="D105" i="4"/>
  <c r="O104" i="4"/>
  <c r="N104" i="4"/>
  <c r="M104" i="4"/>
  <c r="L104" i="4"/>
  <c r="K104" i="4"/>
  <c r="J104" i="4"/>
  <c r="I104" i="4"/>
  <c r="H104" i="4"/>
  <c r="G104" i="4"/>
  <c r="F104" i="4"/>
  <c r="D104" i="4"/>
  <c r="O103" i="4"/>
  <c r="N103" i="4"/>
  <c r="M103" i="4"/>
  <c r="L103" i="4"/>
  <c r="K103" i="4"/>
  <c r="J103" i="4"/>
  <c r="I103" i="4"/>
  <c r="H103" i="4"/>
  <c r="G103" i="4"/>
  <c r="F103" i="4"/>
  <c r="D103" i="4"/>
  <c r="O102" i="4"/>
  <c r="N102" i="4"/>
  <c r="M102" i="4"/>
  <c r="L102" i="4"/>
  <c r="K102" i="4"/>
  <c r="J102" i="4"/>
  <c r="I102" i="4"/>
  <c r="H102" i="4"/>
  <c r="G102" i="4"/>
  <c r="F102" i="4"/>
  <c r="D102" i="4"/>
  <c r="O101" i="4"/>
  <c r="N101" i="4"/>
  <c r="M101" i="4"/>
  <c r="L101" i="4"/>
  <c r="K101" i="4"/>
  <c r="J101" i="4"/>
  <c r="I101" i="4"/>
  <c r="H101" i="4"/>
  <c r="G101" i="4"/>
  <c r="F101" i="4"/>
  <c r="D101" i="4"/>
  <c r="O100" i="4"/>
  <c r="N100" i="4"/>
  <c r="M100" i="4"/>
  <c r="L100" i="4"/>
  <c r="K100" i="4"/>
  <c r="J100" i="4"/>
  <c r="I100" i="4"/>
  <c r="H100" i="4"/>
  <c r="G100" i="4"/>
  <c r="F100" i="4"/>
  <c r="D100" i="4"/>
  <c r="O99" i="4"/>
  <c r="N99" i="4"/>
  <c r="M99" i="4"/>
  <c r="L99" i="4"/>
  <c r="K99" i="4"/>
  <c r="J99" i="4"/>
  <c r="I99" i="4"/>
  <c r="H99" i="4"/>
  <c r="G99" i="4"/>
  <c r="F99" i="4"/>
  <c r="D99" i="4"/>
  <c r="O82" i="4"/>
  <c r="N82" i="4"/>
  <c r="M82" i="4"/>
  <c r="L82" i="4"/>
  <c r="K82" i="4"/>
  <c r="J82" i="4"/>
  <c r="I82" i="4"/>
  <c r="H82" i="4"/>
  <c r="G82" i="4"/>
  <c r="F82" i="4"/>
  <c r="D82" i="4"/>
  <c r="O81" i="4"/>
  <c r="N81" i="4"/>
  <c r="M81" i="4"/>
  <c r="L81" i="4"/>
  <c r="K81" i="4"/>
  <c r="J81" i="4"/>
  <c r="I81" i="4"/>
  <c r="H81" i="4"/>
  <c r="G81" i="4"/>
  <c r="F81" i="4"/>
  <c r="D81" i="4"/>
  <c r="O80" i="4"/>
  <c r="N80" i="4"/>
  <c r="M80" i="4"/>
  <c r="L80" i="4"/>
  <c r="K80" i="4"/>
  <c r="J80" i="4"/>
  <c r="I80" i="4"/>
  <c r="H80" i="4"/>
  <c r="G80" i="4"/>
  <c r="F80" i="4"/>
  <c r="D80" i="4"/>
  <c r="O79" i="4"/>
  <c r="N79" i="4"/>
  <c r="M79" i="4"/>
  <c r="L79" i="4"/>
  <c r="K79" i="4"/>
  <c r="J79" i="4"/>
  <c r="I79" i="4"/>
  <c r="H79" i="4"/>
  <c r="G79" i="4"/>
  <c r="F79" i="4"/>
  <c r="D79" i="4"/>
  <c r="O78" i="4"/>
  <c r="N78" i="4"/>
  <c r="M78" i="4"/>
  <c r="L78" i="4"/>
  <c r="K78" i="4"/>
  <c r="J78" i="4"/>
  <c r="I78" i="4"/>
  <c r="H78" i="4"/>
  <c r="G78" i="4"/>
  <c r="F78" i="4"/>
  <c r="D78" i="4"/>
  <c r="O77" i="4"/>
  <c r="N77" i="4"/>
  <c r="M77" i="4"/>
  <c r="L77" i="4"/>
  <c r="K77" i="4"/>
  <c r="J77" i="4"/>
  <c r="I77" i="4"/>
  <c r="H77" i="4"/>
  <c r="G77" i="4"/>
  <c r="F77" i="4"/>
  <c r="D77" i="4"/>
  <c r="O76" i="4"/>
  <c r="N76" i="4"/>
  <c r="M76" i="4"/>
  <c r="L76" i="4"/>
  <c r="K76" i="4"/>
  <c r="J76" i="4"/>
  <c r="I76" i="4"/>
  <c r="H76" i="4"/>
  <c r="G76" i="4"/>
  <c r="F76" i="4"/>
  <c r="D76" i="4"/>
  <c r="O75" i="4"/>
  <c r="N75" i="4"/>
  <c r="M75" i="4"/>
  <c r="L75" i="4"/>
  <c r="K75" i="4"/>
  <c r="J75" i="4"/>
  <c r="I75" i="4"/>
  <c r="H75" i="4"/>
  <c r="G75" i="4"/>
  <c r="F75" i="4"/>
  <c r="D75" i="4"/>
  <c r="O74" i="4"/>
  <c r="N74" i="4"/>
  <c r="M74" i="4"/>
  <c r="L74" i="4"/>
  <c r="K74" i="4"/>
  <c r="J74" i="4"/>
  <c r="I74" i="4"/>
  <c r="H74" i="4"/>
  <c r="G74" i="4"/>
  <c r="F74" i="4"/>
  <c r="D74" i="4"/>
  <c r="O48" i="4"/>
  <c r="N48" i="4"/>
  <c r="M48" i="4"/>
  <c r="L48" i="4"/>
  <c r="K48" i="4"/>
  <c r="J48" i="4"/>
  <c r="I48" i="4"/>
  <c r="H48" i="4"/>
  <c r="G48" i="4"/>
  <c r="F48" i="4"/>
  <c r="O47" i="4"/>
  <c r="N47" i="4"/>
  <c r="M47" i="4"/>
  <c r="L47" i="4"/>
  <c r="K47" i="4"/>
  <c r="J47" i="4"/>
  <c r="I47" i="4"/>
  <c r="H47" i="4"/>
  <c r="G47" i="4"/>
  <c r="F47" i="4"/>
  <c r="O46" i="4"/>
  <c r="N46" i="4"/>
  <c r="M46" i="4"/>
  <c r="L46" i="4"/>
  <c r="K46" i="4"/>
  <c r="J46" i="4"/>
  <c r="I46" i="4"/>
  <c r="H46" i="4"/>
  <c r="G46" i="4"/>
  <c r="F46" i="4"/>
  <c r="O45" i="4"/>
  <c r="N45" i="4"/>
  <c r="M45" i="4"/>
  <c r="L45" i="4"/>
  <c r="K45" i="4"/>
  <c r="K56" i="4" s="1"/>
  <c r="J45" i="4"/>
  <c r="I45" i="4"/>
  <c r="H45" i="4"/>
  <c r="G45" i="4"/>
  <c r="F45" i="4"/>
  <c r="O44" i="4"/>
  <c r="O172" i="4" s="1"/>
  <c r="N44" i="4"/>
  <c r="M44" i="4"/>
  <c r="L44" i="4"/>
  <c r="K44" i="4"/>
  <c r="J44" i="4"/>
  <c r="I44" i="4"/>
  <c r="H44" i="4"/>
  <c r="H172" i="4" s="1"/>
  <c r="G44" i="4"/>
  <c r="F44" i="4"/>
  <c r="O43" i="4"/>
  <c r="N43" i="4"/>
  <c r="M43" i="4"/>
  <c r="L43" i="4"/>
  <c r="K43" i="4"/>
  <c r="J43" i="4"/>
  <c r="J171" i="4" s="1"/>
  <c r="I43" i="4"/>
  <c r="H43" i="4"/>
  <c r="G43" i="4"/>
  <c r="F43" i="4"/>
  <c r="O42" i="4"/>
  <c r="N42" i="4"/>
  <c r="M42" i="4"/>
  <c r="L42" i="4"/>
  <c r="L170" i="4" s="1"/>
  <c r="K42" i="4"/>
  <c r="J42" i="4"/>
  <c r="I42" i="4"/>
  <c r="H42" i="4"/>
  <c r="G42" i="4"/>
  <c r="G53" i="4" s="1"/>
  <c r="F42" i="4"/>
  <c r="O41" i="4"/>
  <c r="N41" i="4"/>
  <c r="M41" i="4"/>
  <c r="L41" i="4"/>
  <c r="K41" i="4"/>
  <c r="J41" i="4"/>
  <c r="I41" i="4"/>
  <c r="H41" i="4"/>
  <c r="G41" i="4"/>
  <c r="F41" i="4"/>
  <c r="O40" i="4"/>
  <c r="N40" i="4"/>
  <c r="M40" i="4"/>
  <c r="L40" i="4"/>
  <c r="K40" i="4"/>
  <c r="K51" i="4" s="1"/>
  <c r="J40" i="4"/>
  <c r="I40" i="4"/>
  <c r="H40" i="4"/>
  <c r="G40" i="4"/>
  <c r="G51" i="4" s="1"/>
  <c r="F40" i="4"/>
  <c r="G39" i="3"/>
  <c r="G53" i="3" s="1"/>
  <c r="H39" i="3"/>
  <c r="H53" i="3" s="1"/>
  <c r="I39" i="3"/>
  <c r="I53" i="3" s="1"/>
  <c r="J39" i="3"/>
  <c r="J53" i="3" s="1"/>
  <c r="K39" i="3"/>
  <c r="K53" i="3" s="1"/>
  <c r="L39" i="3"/>
  <c r="L53" i="3" s="1"/>
  <c r="M39" i="3"/>
  <c r="M53" i="3" s="1"/>
  <c r="N39" i="3"/>
  <c r="N53" i="3" s="1"/>
  <c r="O39" i="3"/>
  <c r="O53" i="3" s="1"/>
  <c r="G40" i="3"/>
  <c r="G54" i="3" s="1"/>
  <c r="H40" i="3"/>
  <c r="H54" i="3" s="1"/>
  <c r="I40" i="3"/>
  <c r="I54" i="3" s="1"/>
  <c r="J40" i="3"/>
  <c r="J54" i="3" s="1"/>
  <c r="K40" i="3"/>
  <c r="K54" i="3" s="1"/>
  <c r="L40" i="3"/>
  <c r="L54" i="3" s="1"/>
  <c r="M40" i="3"/>
  <c r="M54" i="3" s="1"/>
  <c r="N40" i="3"/>
  <c r="N54" i="3" s="1"/>
  <c r="O40" i="3"/>
  <c r="O54" i="3" s="1"/>
  <c r="G41" i="3"/>
  <c r="G55" i="3" s="1"/>
  <c r="H41" i="3"/>
  <c r="H55" i="3" s="1"/>
  <c r="I41" i="3"/>
  <c r="I55" i="3" s="1"/>
  <c r="J41" i="3"/>
  <c r="J55" i="3" s="1"/>
  <c r="K41" i="3"/>
  <c r="K55" i="3" s="1"/>
  <c r="L41" i="3"/>
  <c r="L55" i="3" s="1"/>
  <c r="M41" i="3"/>
  <c r="M55" i="3" s="1"/>
  <c r="N41" i="3"/>
  <c r="N55" i="3" s="1"/>
  <c r="O41" i="3"/>
  <c r="O55" i="3" s="1"/>
  <c r="G42" i="3"/>
  <c r="G56" i="3" s="1"/>
  <c r="H42" i="3"/>
  <c r="H56" i="3" s="1"/>
  <c r="I42" i="3"/>
  <c r="I56" i="3" s="1"/>
  <c r="J42" i="3"/>
  <c r="J56" i="3" s="1"/>
  <c r="K42" i="3"/>
  <c r="K56" i="3" s="1"/>
  <c r="L42" i="3"/>
  <c r="L56" i="3" s="1"/>
  <c r="M42" i="3"/>
  <c r="M56" i="3" s="1"/>
  <c r="N42" i="3"/>
  <c r="N56" i="3" s="1"/>
  <c r="O42" i="3"/>
  <c r="O56" i="3" s="1"/>
  <c r="G43" i="3"/>
  <c r="G57" i="3" s="1"/>
  <c r="H43" i="3"/>
  <c r="H57" i="3" s="1"/>
  <c r="I43" i="3"/>
  <c r="I57" i="3" s="1"/>
  <c r="J43" i="3"/>
  <c r="J57" i="3" s="1"/>
  <c r="K43" i="3"/>
  <c r="K57" i="3" s="1"/>
  <c r="L43" i="3"/>
  <c r="L57" i="3" s="1"/>
  <c r="M43" i="3"/>
  <c r="M57" i="3" s="1"/>
  <c r="N43" i="3"/>
  <c r="N57" i="3" s="1"/>
  <c r="O43" i="3"/>
  <c r="O57" i="3" s="1"/>
  <c r="G44" i="3"/>
  <c r="G58" i="3" s="1"/>
  <c r="H44" i="3"/>
  <c r="H58" i="3" s="1"/>
  <c r="I44" i="3"/>
  <c r="I58" i="3" s="1"/>
  <c r="J44" i="3"/>
  <c r="J58" i="3" s="1"/>
  <c r="K44" i="3"/>
  <c r="K58" i="3" s="1"/>
  <c r="L44" i="3"/>
  <c r="L58" i="3" s="1"/>
  <c r="M44" i="3"/>
  <c r="M58" i="3" s="1"/>
  <c r="N44" i="3"/>
  <c r="N58" i="3" s="1"/>
  <c r="O44" i="3"/>
  <c r="O58" i="3" s="1"/>
  <c r="G45" i="3"/>
  <c r="G59" i="3" s="1"/>
  <c r="H45" i="3"/>
  <c r="H59" i="3" s="1"/>
  <c r="I45" i="3"/>
  <c r="I59" i="3" s="1"/>
  <c r="J45" i="3"/>
  <c r="J59" i="3" s="1"/>
  <c r="K45" i="3"/>
  <c r="K59" i="3" s="1"/>
  <c r="L45" i="3"/>
  <c r="L59" i="3" s="1"/>
  <c r="M45" i="3"/>
  <c r="M59" i="3" s="1"/>
  <c r="N45" i="3"/>
  <c r="N59" i="3" s="1"/>
  <c r="O45" i="3"/>
  <c r="O59" i="3" s="1"/>
  <c r="G46" i="3"/>
  <c r="G60" i="3" s="1"/>
  <c r="H46" i="3"/>
  <c r="H60" i="3" s="1"/>
  <c r="I46" i="3"/>
  <c r="I60" i="3" s="1"/>
  <c r="J46" i="3"/>
  <c r="J60" i="3" s="1"/>
  <c r="K46" i="3"/>
  <c r="K60" i="3" s="1"/>
  <c r="L46" i="3"/>
  <c r="L60" i="3" s="1"/>
  <c r="M46" i="3"/>
  <c r="M60" i="3" s="1"/>
  <c r="N46" i="3"/>
  <c r="N60" i="3" s="1"/>
  <c r="O46" i="3"/>
  <c r="O60" i="3" s="1"/>
  <c r="G47" i="3"/>
  <c r="G61" i="3" s="1"/>
  <c r="H47" i="3"/>
  <c r="H61" i="3" s="1"/>
  <c r="I47" i="3"/>
  <c r="I61" i="3" s="1"/>
  <c r="J47" i="3"/>
  <c r="J61" i="3" s="1"/>
  <c r="K47" i="3"/>
  <c r="K61" i="3" s="1"/>
  <c r="L47" i="3"/>
  <c r="L61" i="3" s="1"/>
  <c r="M47" i="3"/>
  <c r="M61" i="3" s="1"/>
  <c r="N47" i="3"/>
  <c r="N61" i="3" s="1"/>
  <c r="O47" i="3"/>
  <c r="O61" i="3" s="1"/>
  <c r="F40" i="3"/>
  <c r="F54" i="3" s="1"/>
  <c r="F41" i="3"/>
  <c r="F55" i="3" s="1"/>
  <c r="F42" i="3"/>
  <c r="F56" i="3" s="1"/>
  <c r="F43" i="3"/>
  <c r="F57" i="3" s="1"/>
  <c r="F44" i="3"/>
  <c r="F58" i="3" s="1"/>
  <c r="F45" i="3"/>
  <c r="F59" i="3" s="1"/>
  <c r="F46" i="3"/>
  <c r="F60" i="3" s="1"/>
  <c r="F47" i="3"/>
  <c r="F61" i="3" s="1"/>
  <c r="F39" i="3"/>
  <c r="F53" i="3" s="1"/>
  <c r="J52" i="4" l="1"/>
  <c r="L59" i="4"/>
  <c r="D183" i="4"/>
  <c r="D187" i="4"/>
  <c r="D185" i="4"/>
  <c r="J51" i="4"/>
  <c r="H52" i="4"/>
  <c r="F146" i="4"/>
  <c r="F169" i="4" s="1"/>
  <c r="F52" i="4"/>
  <c r="N52" i="4"/>
  <c r="H146" i="4"/>
  <c r="H150" i="4" s="1"/>
  <c r="H153" i="4" s="1"/>
  <c r="H176" i="4" s="1"/>
  <c r="J146" i="4"/>
  <c r="J150" i="4" s="1"/>
  <c r="J153" i="4" s="1"/>
  <c r="J176" i="4" s="1"/>
  <c r="J224" i="4" s="1"/>
  <c r="J257" i="4" s="1"/>
  <c r="J280" i="4" s="1"/>
  <c r="L171" i="4"/>
  <c r="L219" i="4" s="1"/>
  <c r="L252" i="4" s="1"/>
  <c r="L275" i="4" s="1"/>
  <c r="J172" i="4"/>
  <c r="K170" i="4"/>
  <c r="K181" i="4" s="1"/>
  <c r="I171" i="4"/>
  <c r="I182" i="4" s="1"/>
  <c r="G172" i="4"/>
  <c r="G220" i="4" s="1"/>
  <c r="G253" i="4" s="1"/>
  <c r="G276" i="4" s="1"/>
  <c r="M56" i="4"/>
  <c r="I159" i="4"/>
  <c r="M161" i="4"/>
  <c r="L56" i="4"/>
  <c r="N174" i="4"/>
  <c r="N222" i="4" s="1"/>
  <c r="N255" i="4" s="1"/>
  <c r="N278" i="4" s="1"/>
  <c r="K146" i="4"/>
  <c r="K158" i="4" s="1"/>
  <c r="O170" i="4"/>
  <c r="O181" i="4" s="1"/>
  <c r="K164" i="4"/>
  <c r="H171" i="4"/>
  <c r="F172" i="4"/>
  <c r="F220" i="4" s="1"/>
  <c r="F253" i="4" s="1"/>
  <c r="F276" i="4" s="1"/>
  <c r="N172" i="4"/>
  <c r="N220" i="4" s="1"/>
  <c r="N253" i="4" s="1"/>
  <c r="N276" i="4" s="1"/>
  <c r="H157" i="4"/>
  <c r="N159" i="4"/>
  <c r="L160" i="4"/>
  <c r="J161" i="4"/>
  <c r="E163" i="4"/>
  <c r="D182" i="4"/>
  <c r="D186" i="4"/>
  <c r="F170" i="4"/>
  <c r="F218" i="4" s="1"/>
  <c r="F251" i="4" s="1"/>
  <c r="F274" i="4" s="1"/>
  <c r="L54" i="4"/>
  <c r="N57" i="4"/>
  <c r="J159" i="4"/>
  <c r="H160" i="4"/>
  <c r="N161" i="4"/>
  <c r="I146" i="4"/>
  <c r="I150" i="4" s="1"/>
  <c r="I153" i="4" s="1"/>
  <c r="D181" i="4"/>
  <c r="M146" i="4"/>
  <c r="M150" i="4" s="1"/>
  <c r="M153" i="4" s="1"/>
  <c r="M176" i="4" s="1"/>
  <c r="M224" i="4" s="1"/>
  <c r="M257" i="4" s="1"/>
  <c r="M280" i="4" s="1"/>
  <c r="H168" i="4"/>
  <c r="H216" i="4" s="1"/>
  <c r="H249" i="4" s="1"/>
  <c r="H272" i="4" s="1"/>
  <c r="J175" i="4"/>
  <c r="J223" i="4" s="1"/>
  <c r="J256" i="4" s="1"/>
  <c r="J279" i="4" s="1"/>
  <c r="I168" i="4"/>
  <c r="I216" i="4" s="1"/>
  <c r="I249" i="4" s="1"/>
  <c r="I272" i="4" s="1"/>
  <c r="M159" i="4"/>
  <c r="I161" i="4"/>
  <c r="M163" i="4"/>
  <c r="D184" i="4"/>
  <c r="N145" i="4"/>
  <c r="N146" i="4"/>
  <c r="G145" i="4"/>
  <c r="G157" i="4" s="1"/>
  <c r="G146" i="4"/>
  <c r="G158" i="4" s="1"/>
  <c r="O145" i="4"/>
  <c r="O157" i="4" s="1"/>
  <c r="O146" i="4"/>
  <c r="F145" i="4"/>
  <c r="J174" i="4"/>
  <c r="J57" i="4"/>
  <c r="H175" i="4"/>
  <c r="K174" i="4"/>
  <c r="K185" i="4" s="1"/>
  <c r="K57" i="4"/>
  <c r="I175" i="4"/>
  <c r="I58" i="4"/>
  <c r="N56" i="4"/>
  <c r="L174" i="4"/>
  <c r="L57" i="4"/>
  <c r="J58" i="4"/>
  <c r="H59" i="4"/>
  <c r="H163" i="4"/>
  <c r="M170" i="4"/>
  <c r="L181" i="4" s="1"/>
  <c r="K171" i="4"/>
  <c r="J182" i="4" s="1"/>
  <c r="I172" i="4"/>
  <c r="H183" i="4" s="1"/>
  <c r="M174" i="4"/>
  <c r="M222" i="4" s="1"/>
  <c r="M255" i="4" s="1"/>
  <c r="M278" i="4" s="1"/>
  <c r="K175" i="4"/>
  <c r="K223" i="4" s="1"/>
  <c r="K256" i="4" s="1"/>
  <c r="K279" i="4" s="1"/>
  <c r="K58" i="4"/>
  <c r="I59" i="4"/>
  <c r="K157" i="4"/>
  <c r="I163" i="4"/>
  <c r="G164" i="4"/>
  <c r="O164" i="4"/>
  <c r="J168" i="4"/>
  <c r="J216" i="4" s="1"/>
  <c r="J249" i="4" s="1"/>
  <c r="J272" i="4" s="1"/>
  <c r="N170" i="4"/>
  <c r="N218" i="4" s="1"/>
  <c r="N251" i="4" s="1"/>
  <c r="N274" i="4" s="1"/>
  <c r="N53" i="4"/>
  <c r="F174" i="4"/>
  <c r="F222" i="4" s="1"/>
  <c r="F255" i="4" s="1"/>
  <c r="F278" i="4" s="1"/>
  <c r="F57" i="4"/>
  <c r="L175" i="4"/>
  <c r="L223" i="4" s="1"/>
  <c r="L256" i="4" s="1"/>
  <c r="L279" i="4" s="1"/>
  <c r="L58" i="4"/>
  <c r="J59" i="4"/>
  <c r="L157" i="4"/>
  <c r="J163" i="4"/>
  <c r="H164" i="4"/>
  <c r="F53" i="4"/>
  <c r="K163" i="4"/>
  <c r="I164" i="4"/>
  <c r="L168" i="4"/>
  <c r="L216" i="4" s="1"/>
  <c r="L249" i="4" s="1"/>
  <c r="L272" i="4" s="1"/>
  <c r="H170" i="4"/>
  <c r="H218" i="4" s="1"/>
  <c r="H251" i="4" s="1"/>
  <c r="H274" i="4" s="1"/>
  <c r="F171" i="4"/>
  <c r="E182" i="4" s="1"/>
  <c r="N171" i="4"/>
  <c r="L172" i="4"/>
  <c r="H174" i="4"/>
  <c r="H222" i="4" s="1"/>
  <c r="H255" i="4" s="1"/>
  <c r="H278" i="4" s="1"/>
  <c r="F175" i="4"/>
  <c r="F223" i="4" s="1"/>
  <c r="F256" i="4" s="1"/>
  <c r="F279" i="4" s="1"/>
  <c r="N175" i="4"/>
  <c r="O53" i="4"/>
  <c r="M57" i="4"/>
  <c r="L159" i="4"/>
  <c r="J160" i="4"/>
  <c r="H161" i="4"/>
  <c r="L163" i="4"/>
  <c r="J164" i="4"/>
  <c r="N163" i="4"/>
  <c r="L164" i="4"/>
  <c r="M168" i="4"/>
  <c r="M216" i="4" s="1"/>
  <c r="M249" i="4" s="1"/>
  <c r="M272" i="4" s="1"/>
  <c r="M172" i="4"/>
  <c r="M220" i="4" s="1"/>
  <c r="M253" i="4" s="1"/>
  <c r="M276" i="4" s="1"/>
  <c r="I174" i="4"/>
  <c r="G175" i="4"/>
  <c r="G223" i="4" s="1"/>
  <c r="G256" i="4" s="1"/>
  <c r="G279" i="4" s="1"/>
  <c r="O175" i="4"/>
  <c r="O223" i="4" s="1"/>
  <c r="O256" i="4" s="1"/>
  <c r="O279" i="4" s="1"/>
  <c r="I157" i="4"/>
  <c r="M160" i="4"/>
  <c r="G163" i="4"/>
  <c r="O163" i="4"/>
  <c r="J170" i="4"/>
  <c r="F54" i="4"/>
  <c r="I170" i="4"/>
  <c r="G171" i="4"/>
  <c r="O171" i="4"/>
  <c r="I52" i="4"/>
  <c r="N54" i="4"/>
  <c r="M55" i="4"/>
  <c r="L51" i="4"/>
  <c r="H53" i="4"/>
  <c r="O54" i="4"/>
  <c r="N55" i="4"/>
  <c r="O220" i="4"/>
  <c r="O253" i="4" s="1"/>
  <c r="O276" i="4" s="1"/>
  <c r="O183" i="4"/>
  <c r="K52" i="4"/>
  <c r="F55" i="4"/>
  <c r="O51" i="4"/>
  <c r="K53" i="4"/>
  <c r="I54" i="4"/>
  <c r="G56" i="4"/>
  <c r="N59" i="4"/>
  <c r="M51" i="4"/>
  <c r="G54" i="4"/>
  <c r="M52" i="4"/>
  <c r="H55" i="4"/>
  <c r="F58" i="4"/>
  <c r="O58" i="4"/>
  <c r="J220" i="4"/>
  <c r="J253" i="4" s="1"/>
  <c r="J276" i="4" s="1"/>
  <c r="H51" i="4"/>
  <c r="L53" i="4"/>
  <c r="J54" i="4"/>
  <c r="I55" i="4"/>
  <c r="H56" i="4"/>
  <c r="H57" i="4"/>
  <c r="G58" i="4"/>
  <c r="F59" i="4"/>
  <c r="O59" i="4"/>
  <c r="K168" i="4"/>
  <c r="G170" i="4"/>
  <c r="M171" i="4"/>
  <c r="M54" i="4"/>
  <c r="K172" i="4"/>
  <c r="K55" i="4"/>
  <c r="I56" i="4"/>
  <c r="G174" i="4"/>
  <c r="G57" i="4"/>
  <c r="O174" i="4"/>
  <c r="O57" i="4"/>
  <c r="M175" i="4"/>
  <c r="M58" i="4"/>
  <c r="K59" i="4"/>
  <c r="I51" i="4"/>
  <c r="G52" i="4"/>
  <c r="O52" i="4"/>
  <c r="M53" i="4"/>
  <c r="K54" i="4"/>
  <c r="J55" i="4"/>
  <c r="J56" i="4"/>
  <c r="I57" i="4"/>
  <c r="H58" i="4"/>
  <c r="G59" i="4"/>
  <c r="G159" i="4"/>
  <c r="M164" i="4"/>
  <c r="H159" i="4"/>
  <c r="F160" i="4"/>
  <c r="N160" i="4"/>
  <c r="L161" i="4"/>
  <c r="F164" i="4"/>
  <c r="N164" i="4"/>
  <c r="L55" i="4"/>
  <c r="I53" i="4"/>
  <c r="O55" i="4"/>
  <c r="L218" i="4"/>
  <c r="L251" i="4" s="1"/>
  <c r="L274" i="4" s="1"/>
  <c r="J219" i="4"/>
  <c r="J252" i="4" s="1"/>
  <c r="J275" i="4" s="1"/>
  <c r="H220" i="4"/>
  <c r="H253" i="4" s="1"/>
  <c r="H276" i="4" s="1"/>
  <c r="F51" i="4"/>
  <c r="N51" i="4"/>
  <c r="L52" i="4"/>
  <c r="J53" i="4"/>
  <c r="H54" i="4"/>
  <c r="G55" i="4"/>
  <c r="F56" i="4"/>
  <c r="O56" i="4"/>
  <c r="N58" i="4"/>
  <c r="M59" i="4"/>
  <c r="J157" i="4"/>
  <c r="F159" i="4"/>
  <c r="F161" i="4"/>
  <c r="F163" i="4"/>
  <c r="L146" i="4"/>
  <c r="L150" i="4" s="1"/>
  <c r="E146" i="4"/>
  <c r="E160" i="4"/>
  <c r="E164" i="4"/>
  <c r="E168" i="4"/>
  <c r="J169" i="4" l="1"/>
  <c r="J217" i="4" s="1"/>
  <c r="J250" i="4" s="1"/>
  <c r="J273" i="4" s="1"/>
  <c r="M169" i="4"/>
  <c r="M217" i="4" s="1"/>
  <c r="M250" i="4" s="1"/>
  <c r="M273" i="4" s="1"/>
  <c r="E181" i="4"/>
  <c r="E183" i="4"/>
  <c r="N183" i="4"/>
  <c r="I219" i="4"/>
  <c r="I252" i="4" s="1"/>
  <c r="I275" i="4" s="1"/>
  <c r="F150" i="4"/>
  <c r="F153" i="4" s="1"/>
  <c r="F176" i="4" s="1"/>
  <c r="F224" i="4" s="1"/>
  <c r="F257" i="4" s="1"/>
  <c r="F280" i="4" s="1"/>
  <c r="H182" i="4"/>
  <c r="H185" i="4"/>
  <c r="L186" i="4"/>
  <c r="O186" i="4"/>
  <c r="G183" i="4"/>
  <c r="G186" i="4"/>
  <c r="F186" i="4"/>
  <c r="I183" i="4"/>
  <c r="G168" i="4"/>
  <c r="G179" i="4" s="1"/>
  <c r="I186" i="4"/>
  <c r="O218" i="4"/>
  <c r="O251" i="4" s="1"/>
  <c r="O274" i="4" s="1"/>
  <c r="K218" i="4"/>
  <c r="K251" i="4" s="1"/>
  <c r="K274" i="4" s="1"/>
  <c r="N186" i="4"/>
  <c r="I223" i="4"/>
  <c r="I256" i="4" s="1"/>
  <c r="I279" i="4" s="1"/>
  <c r="E185" i="4"/>
  <c r="H219" i="4"/>
  <c r="H252" i="4" s="1"/>
  <c r="H275" i="4" s="1"/>
  <c r="K150" i="4"/>
  <c r="M185" i="4"/>
  <c r="H165" i="4"/>
  <c r="I220" i="4"/>
  <c r="I253" i="4" s="1"/>
  <c r="I276" i="4" s="1"/>
  <c r="N223" i="4"/>
  <c r="N256" i="4" s="1"/>
  <c r="N279" i="4" s="1"/>
  <c r="F219" i="4"/>
  <c r="F252" i="4" s="1"/>
  <c r="F275" i="4" s="1"/>
  <c r="K222" i="4"/>
  <c r="K255" i="4" s="1"/>
  <c r="K278" i="4" s="1"/>
  <c r="J173" i="4"/>
  <c r="J221" i="4" s="1"/>
  <c r="J254" i="4" s="1"/>
  <c r="J277" i="4" s="1"/>
  <c r="F183" i="4"/>
  <c r="H158" i="4"/>
  <c r="E186" i="4"/>
  <c r="M173" i="4"/>
  <c r="M221" i="4" s="1"/>
  <c r="M254" i="4" s="1"/>
  <c r="M277" i="4" s="1"/>
  <c r="H186" i="4"/>
  <c r="I222" i="4"/>
  <c r="I255" i="4" s="1"/>
  <c r="I278" i="4" s="1"/>
  <c r="L158" i="4"/>
  <c r="L183" i="4"/>
  <c r="F182" i="4"/>
  <c r="N157" i="4"/>
  <c r="N182" i="4"/>
  <c r="M181" i="4"/>
  <c r="J185" i="4"/>
  <c r="K186" i="4"/>
  <c r="L185" i="4"/>
  <c r="M183" i="4"/>
  <c r="I176" i="4"/>
  <c r="I224" i="4" s="1"/>
  <c r="I257" i="4" s="1"/>
  <c r="I280" i="4" s="1"/>
  <c r="I165" i="4"/>
  <c r="H179" i="4"/>
  <c r="I173" i="4"/>
  <c r="I221" i="4" s="1"/>
  <c r="I254" i="4" s="1"/>
  <c r="I277" i="4" s="1"/>
  <c r="H224" i="4"/>
  <c r="H257" i="4" s="1"/>
  <c r="H280" i="4" s="1"/>
  <c r="K182" i="4"/>
  <c r="N158" i="4"/>
  <c r="N169" i="4"/>
  <c r="N181" i="4"/>
  <c r="K219" i="4"/>
  <c r="K252" i="4" s="1"/>
  <c r="K275" i="4" s="1"/>
  <c r="N150" i="4"/>
  <c r="L220" i="4"/>
  <c r="L253" i="4" s="1"/>
  <c r="L276" i="4" s="1"/>
  <c r="L179" i="4"/>
  <c r="I179" i="4"/>
  <c r="F168" i="4"/>
  <c r="E179" i="4" s="1"/>
  <c r="N168" i="4"/>
  <c r="M179" i="4" s="1"/>
  <c r="J186" i="4"/>
  <c r="N219" i="4"/>
  <c r="N252" i="4" s="1"/>
  <c r="N275" i="4" s="1"/>
  <c r="H162" i="4"/>
  <c r="M218" i="4"/>
  <c r="M251" i="4" s="1"/>
  <c r="M274" i="4" s="1"/>
  <c r="O158" i="4"/>
  <c r="M157" i="4"/>
  <c r="J179" i="4"/>
  <c r="H223" i="4"/>
  <c r="H256" i="4" s="1"/>
  <c r="H279" i="4" s="1"/>
  <c r="I185" i="4"/>
  <c r="O150" i="4"/>
  <c r="L222" i="4"/>
  <c r="L255" i="4" s="1"/>
  <c r="L278" i="4" s="1"/>
  <c r="O168" i="4"/>
  <c r="O179" i="4" s="1"/>
  <c r="F157" i="4"/>
  <c r="J222" i="4"/>
  <c r="J255" i="4" s="1"/>
  <c r="J278" i="4" s="1"/>
  <c r="I158" i="4"/>
  <c r="E157" i="4"/>
  <c r="I162" i="4"/>
  <c r="H173" i="4"/>
  <c r="H221" i="4" s="1"/>
  <c r="H254" i="4" s="1"/>
  <c r="H277" i="4" s="1"/>
  <c r="G150" i="4"/>
  <c r="L153" i="4"/>
  <c r="L162" i="4"/>
  <c r="L173" i="4"/>
  <c r="F217" i="4"/>
  <c r="F250" i="4" s="1"/>
  <c r="F273" i="4" s="1"/>
  <c r="I181" i="4"/>
  <c r="I218" i="4"/>
  <c r="I251" i="4" s="1"/>
  <c r="I274" i="4" s="1"/>
  <c r="E169" i="4"/>
  <c r="D158" i="4"/>
  <c r="K220" i="4"/>
  <c r="K253" i="4" s="1"/>
  <c r="K276" i="4" s="1"/>
  <c r="K183" i="4"/>
  <c r="J183" i="4"/>
  <c r="O222" i="4"/>
  <c r="O255" i="4" s="1"/>
  <c r="O278" i="4" s="1"/>
  <c r="O185" i="4"/>
  <c r="M219" i="4"/>
  <c r="M252" i="4" s="1"/>
  <c r="M275" i="4" s="1"/>
  <c r="M182" i="4"/>
  <c r="L182" i="4"/>
  <c r="G222" i="4"/>
  <c r="G255" i="4" s="1"/>
  <c r="G278" i="4" s="1"/>
  <c r="G185" i="4"/>
  <c r="J181" i="4"/>
  <c r="J218" i="4"/>
  <c r="J251" i="4" s="1"/>
  <c r="J274" i="4" s="1"/>
  <c r="J158" i="4"/>
  <c r="G218" i="4"/>
  <c r="G251" i="4" s="1"/>
  <c r="G274" i="4" s="1"/>
  <c r="G181" i="4"/>
  <c r="N185" i="4"/>
  <c r="I169" i="4"/>
  <c r="G169" i="4"/>
  <c r="F180" i="4" s="1"/>
  <c r="O182" i="4"/>
  <c r="O219" i="4"/>
  <c r="O252" i="4" s="1"/>
  <c r="O275" i="4" s="1"/>
  <c r="H169" i="4"/>
  <c r="F158" i="4"/>
  <c r="E158" i="4"/>
  <c r="D179" i="4"/>
  <c r="M158" i="4"/>
  <c r="L169" i="4"/>
  <c r="H181" i="4"/>
  <c r="K216" i="4"/>
  <c r="K249" i="4" s="1"/>
  <c r="K272" i="4" s="1"/>
  <c r="K179" i="4"/>
  <c r="F185" i="4"/>
  <c r="F181" i="4"/>
  <c r="O169" i="4"/>
  <c r="G182" i="4"/>
  <c r="G219" i="4"/>
  <c r="G252" i="4" s="1"/>
  <c r="G275" i="4" s="1"/>
  <c r="M223" i="4"/>
  <c r="M256" i="4" s="1"/>
  <c r="M279" i="4" s="1"/>
  <c r="M186" i="4"/>
  <c r="K169" i="4"/>
  <c r="E162" i="4" l="1"/>
  <c r="G216" i="4"/>
  <c r="G249" i="4" s="1"/>
  <c r="G272" i="4" s="1"/>
  <c r="F162" i="4"/>
  <c r="E165" i="4"/>
  <c r="E187" i="4"/>
  <c r="F173" i="4"/>
  <c r="F221" i="4" s="1"/>
  <c r="F254" i="4" s="1"/>
  <c r="F277" i="4" s="1"/>
  <c r="I184" i="4"/>
  <c r="K153" i="4"/>
  <c r="K162" i="4"/>
  <c r="K173" i="4"/>
  <c r="J184" i="4" s="1"/>
  <c r="O216" i="4"/>
  <c r="O249" i="4" s="1"/>
  <c r="O272" i="4" s="1"/>
  <c r="N216" i="4"/>
  <c r="N249" i="4" s="1"/>
  <c r="N272" i="4" s="1"/>
  <c r="J162" i="4"/>
  <c r="N179" i="4"/>
  <c r="H187" i="4"/>
  <c r="N180" i="4"/>
  <c r="F179" i="4"/>
  <c r="N217" i="4"/>
  <c r="N250" i="4" s="1"/>
  <c r="N273" i="4" s="1"/>
  <c r="F216" i="4"/>
  <c r="F249" i="4" s="1"/>
  <c r="F272" i="4" s="1"/>
  <c r="I187" i="4"/>
  <c r="G153" i="4"/>
  <c r="G173" i="4"/>
  <c r="G162" i="4"/>
  <c r="N173" i="4"/>
  <c r="M162" i="4"/>
  <c r="N153" i="4"/>
  <c r="N162" i="4"/>
  <c r="M180" i="4"/>
  <c r="H184" i="4"/>
  <c r="O153" i="4"/>
  <c r="O173" i="4"/>
  <c r="O162" i="4"/>
  <c r="L176" i="4"/>
  <c r="L165" i="4"/>
  <c r="H217" i="4"/>
  <c r="H250" i="4" s="1"/>
  <c r="H273" i="4" s="1"/>
  <c r="H180" i="4"/>
  <c r="I217" i="4"/>
  <c r="I250" i="4" s="1"/>
  <c r="I273" i="4" s="1"/>
  <c r="I180" i="4"/>
  <c r="L217" i="4"/>
  <c r="L250" i="4" s="1"/>
  <c r="L273" i="4" s="1"/>
  <c r="L180" i="4"/>
  <c r="K217" i="4"/>
  <c r="K250" i="4" s="1"/>
  <c r="K273" i="4" s="1"/>
  <c r="K180" i="4"/>
  <c r="E180" i="4"/>
  <c r="D180" i="4"/>
  <c r="J180" i="4"/>
  <c r="O217" i="4"/>
  <c r="O250" i="4" s="1"/>
  <c r="O273" i="4" s="1"/>
  <c r="O180" i="4"/>
  <c r="G217" i="4"/>
  <c r="G250" i="4" s="1"/>
  <c r="G273" i="4" s="1"/>
  <c r="G180" i="4"/>
  <c r="L221" i="4"/>
  <c r="L254" i="4" s="1"/>
  <c r="L277" i="4" s="1"/>
  <c r="L184" i="4"/>
  <c r="E184" i="4" l="1"/>
  <c r="F184" i="4"/>
  <c r="K221" i="4"/>
  <c r="K254" i="4" s="1"/>
  <c r="K277" i="4" s="1"/>
  <c r="K184" i="4"/>
  <c r="K176" i="4"/>
  <c r="J165" i="4"/>
  <c r="K165" i="4"/>
  <c r="O221" i="4"/>
  <c r="O254" i="4" s="1"/>
  <c r="O277" i="4" s="1"/>
  <c r="O184" i="4"/>
  <c r="N165" i="4"/>
  <c r="N176" i="4"/>
  <c r="M165" i="4"/>
  <c r="O165" i="4"/>
  <c r="O176" i="4"/>
  <c r="M184" i="4"/>
  <c r="N221" i="4"/>
  <c r="N254" i="4" s="1"/>
  <c r="N277" i="4" s="1"/>
  <c r="N184" i="4"/>
  <c r="G184" i="4"/>
  <c r="G221" i="4"/>
  <c r="G254" i="4" s="1"/>
  <c r="G277" i="4" s="1"/>
  <c r="G165" i="4"/>
  <c r="G176" i="4"/>
  <c r="F165" i="4"/>
  <c r="L187" i="4"/>
  <c r="L224" i="4"/>
  <c r="L257" i="4" s="1"/>
  <c r="L280" i="4" s="1"/>
  <c r="J187" i="4" l="1"/>
  <c r="K224" i="4"/>
  <c r="K257" i="4" s="1"/>
  <c r="K280" i="4" s="1"/>
  <c r="K187" i="4"/>
  <c r="O224" i="4"/>
  <c r="O257" i="4" s="1"/>
  <c r="O280" i="4" s="1"/>
  <c r="O187" i="4"/>
  <c r="G187" i="4"/>
  <c r="G224" i="4"/>
  <c r="G257" i="4" s="1"/>
  <c r="G280" i="4" s="1"/>
  <c r="F187" i="4"/>
  <c r="M187" i="4"/>
  <c r="N224" i="4"/>
  <c r="N257" i="4" s="1"/>
  <c r="N280" i="4" s="1"/>
  <c r="N187" i="4"/>
</calcChain>
</file>

<file path=xl/sharedStrings.xml><?xml version="1.0" encoding="utf-8"?>
<sst xmlns="http://schemas.openxmlformats.org/spreadsheetml/2006/main" count="880" uniqueCount="203">
  <si>
    <t>Q4-19</t>
  </si>
  <si>
    <t>Q1-20</t>
  </si>
  <si>
    <t>Q2-20</t>
  </si>
  <si>
    <t>Q3-20</t>
  </si>
  <si>
    <t>Q4-20</t>
  </si>
  <si>
    <t>Q1-21</t>
  </si>
  <si>
    <t>Q2-21</t>
  </si>
  <si>
    <t>Q3-21</t>
  </si>
  <si>
    <t>Q4-21</t>
  </si>
  <si>
    <t>Q1-22</t>
  </si>
  <si>
    <t>4. kv. 19</t>
  </si>
  <si>
    <t>1. kv. 20</t>
  </si>
  <si>
    <t>2. kv. 20</t>
  </si>
  <si>
    <t>3. kv. 20</t>
  </si>
  <si>
    <t>4. kv. 20</t>
  </si>
  <si>
    <t>1. kv. 21</t>
  </si>
  <si>
    <t>2. kv. 21</t>
  </si>
  <si>
    <t>3. kv. 21</t>
  </si>
  <si>
    <t>4. kv. 21</t>
  </si>
  <si>
    <t>1. kv. 22</t>
  </si>
  <si>
    <t>Alle tall i millioner NOK / All figures in NOK million</t>
  </si>
  <si>
    <t>Veidekke Bygg i Norge</t>
  </si>
  <si>
    <t>Driftsinntekter / Revenue</t>
  </si>
  <si>
    <t>Driftskostnader / Operating expenses</t>
  </si>
  <si>
    <t>Resultat fra felleskontrollerte selskaper / Share of net income from joint ventures</t>
  </si>
  <si>
    <t xml:space="preserve">Av- og nedskrivninger / Depreciation/impairment </t>
  </si>
  <si>
    <t>Driftsresultat / Operating profit (EBIT)</t>
  </si>
  <si>
    <t>Netto finansposter / Net financial items</t>
  </si>
  <si>
    <t>Resultat før skattekostnad / Profit before tax (EBT)</t>
  </si>
  <si>
    <t>Segmentbalanse / Statement of financial position</t>
  </si>
  <si>
    <t>Anleggsmidler / Non-current assets</t>
  </si>
  <si>
    <t>Omløpsmidler / Current assets</t>
  </si>
  <si>
    <t>Likvider / Cash and cash equivalents</t>
  </si>
  <si>
    <t>Sum eiendeler / Total assets</t>
  </si>
  <si>
    <t>Egenkapital / Equity</t>
  </si>
  <si>
    <t>Langsiktig gjeld / Non-current liabilities</t>
  </si>
  <si>
    <t>Kortsiktig gjeld / Current liabilities</t>
  </si>
  <si>
    <t>Sum egenkapital og gjeld / Total equity and liabilities</t>
  </si>
  <si>
    <t>Ordrereserve / Order book</t>
  </si>
  <si>
    <t>Ordreinngang / Order intake</t>
  </si>
  <si>
    <t>Veidekke Infrastruktur i Norge</t>
  </si>
  <si>
    <t>Anlegg / Civil engineering</t>
  </si>
  <si>
    <t>Asfalt og Pukk &amp; Grus / Asphalt and Aggregates</t>
  </si>
  <si>
    <t>Ordrereserve anlegg / Order book infrastructure</t>
  </si>
  <si>
    <t>Ordrereserve vedlikeholdskontrakterr / Order book road maintenance contracts</t>
  </si>
  <si>
    <t>Ordreinngang anlegg / Order intake infrastructure</t>
  </si>
  <si>
    <t>Ordreinngang vedlikeholdskontrakter / Order intake road maintanance contracts</t>
  </si>
  <si>
    <t>Veidekke Bygg i Sverige</t>
  </si>
  <si>
    <t>Driftsresultat (EBIT) / Operating profit (EBIT)</t>
  </si>
  <si>
    <t>Resultat før skattekostnad (EBT) / Profit before tax (EBT)</t>
  </si>
  <si>
    <t>Veidekke Infrastruktur i Sverige</t>
  </si>
  <si>
    <t>Veidekke i Danmark / Hoffmann</t>
  </si>
  <si>
    <t>Annet / Other</t>
  </si>
  <si>
    <t>Eliminering / Group eliminations</t>
  </si>
  <si>
    <t>Fordring eiendom HFS / Liabilities property development HFS</t>
  </si>
  <si>
    <t>Konsern  / Group</t>
  </si>
  <si>
    <t>Netto rentebærende posisjon / Net interest-bearing position</t>
  </si>
  <si>
    <t>1) Konsernets segmentstruktur ble endret i etterkant av salget av eiendomsvirksomheten. Fremstillingen tar for seg videreført virksomhet og inkluderer ikke avhendet virksomhet. Alle balanseeffekter fra salget er fremstilt under segmentet "Annet". / The group's segment structure was amended following the sale of the property development operation. This presentation concerns continued operations and does not include discontinued operations. All balance sheet effects from the sale are presented under the segment "Other operations".</t>
  </si>
  <si>
    <r>
      <t xml:space="preserve">Balanse / Statement of financial position </t>
    </r>
    <r>
      <rPr>
        <b/>
        <vertAlign val="superscript"/>
        <sz val="12"/>
        <rFont val="Arial"/>
        <family val="2"/>
        <scheme val="major"/>
      </rPr>
      <t>1)</t>
    </r>
  </si>
  <si>
    <t>EIENDELER / ASSETS</t>
  </si>
  <si>
    <t>Goodwill / Goodwill</t>
  </si>
  <si>
    <t>Andre immaterielle eiendeler / Other intangible assets</t>
  </si>
  <si>
    <t>Bruksrettseiendeler</t>
  </si>
  <si>
    <t>Eiendommer / Land and buildings</t>
  </si>
  <si>
    <t>Maskiner o.l. / Plant and machinery</t>
  </si>
  <si>
    <t>Investeringer i felleskontrollerte selskaper / Investments in joint ventures</t>
  </si>
  <si>
    <t>Finansielle eiendeler / Financial assets</t>
  </si>
  <si>
    <t>Sum anleggsmidler / Total non-current assets</t>
  </si>
  <si>
    <t>Driftsbeholdninger / Inventories</t>
  </si>
  <si>
    <t>Kundefordringer, kontraktseiendeler og andre fordringer / Trade and other receivables, contract assets</t>
  </si>
  <si>
    <t>Finansielle plasseringer / Financial investments</t>
  </si>
  <si>
    <t>Likvide midler / Cash and cash equivalents</t>
  </si>
  <si>
    <t>Sum omløpsmidler / Total current assets</t>
  </si>
  <si>
    <t>Sum eindeler ikke-videreført virksomhet / Total assets discontinued operations</t>
  </si>
  <si>
    <t>EGENKAPITAL OG GJELD / EQUITY AND LIABILITIES</t>
  </si>
  <si>
    <t>Aksjekapital / Share capital</t>
  </si>
  <si>
    <t>Annen egenkapital / Other equity</t>
  </si>
  <si>
    <t>Ikke-kontrollerte eierinteresser / Non-controlling interest</t>
  </si>
  <si>
    <t>Sum egenkapital / Total equity</t>
  </si>
  <si>
    <t>Pensjonsforpliktelser og utsatt skatt / Pension and deffered tax liabilities</t>
  </si>
  <si>
    <t>Obligasjonsgjeld / Bonds</t>
  </si>
  <si>
    <t>Gjeld til kredittinstitusjoner o.l. / Amount due to credit institutions</t>
  </si>
  <si>
    <t>Annen langsiktig gjeld / Other non-current liabilities</t>
  </si>
  <si>
    <t>Sum langsiktig gjeld / Total non-current liabilities</t>
  </si>
  <si>
    <t>Gjeld til kredittinstitusjoner / Debt to credit institutions</t>
  </si>
  <si>
    <t>Leverandørgjeld og reklamasjonsavsetninger / Trade payables and warranty provisions</t>
  </si>
  <si>
    <t>Skyldige offentlige avgifter, betalbar skatt / Public duties and taxes payable</t>
  </si>
  <si>
    <t>Annen kortsiktig gjeld og kontraktsforpliktelser / Other current liabilities and contract liabilities</t>
  </si>
  <si>
    <t>Sum kortsiktig gjeld / Total current liabilities</t>
  </si>
  <si>
    <t>Sum forpliktelser knyttet til ikke-videreført virksomhet / Total liabilities related to discontinued operations</t>
  </si>
  <si>
    <t xml:space="preserve">1) All items relating to the property development operation are presented as assets and liabilities related to discontinued operations. </t>
  </si>
  <si>
    <t>Q1-19</t>
  </si>
  <si>
    <t>Q2-19</t>
  </si>
  <si>
    <t>Q3-19</t>
  </si>
  <si>
    <t>1. kv. 19</t>
  </si>
  <si>
    <t>2. kv. 19</t>
  </si>
  <si>
    <t>3. kv. 19</t>
  </si>
  <si>
    <t>Kontantstrømoppstilling / Cash flow statement</t>
  </si>
  <si>
    <t>Resultat før skattekostnad, videreført virksomhet / Pre-tax profit, continued operations</t>
  </si>
  <si>
    <t>Betalt skatt / Tax paid</t>
  </si>
  <si>
    <t>Av- og nedskrivninger / Depreciation/impairment</t>
  </si>
  <si>
    <t>Annen driftskapital mv. / Other operational item</t>
  </si>
  <si>
    <t>Kontantstrøm operasjonelle aktiviteter / Cash flow from operating activities</t>
  </si>
  <si>
    <t>Kjøp og salg av varige driftsmidler / Acqusition/disposal of property, plant or equiptment</t>
  </si>
  <si>
    <t>Andre investeringsaktiviteter / Other investing activities</t>
  </si>
  <si>
    <t>Kortsiktig plassering obligasjonsfond</t>
  </si>
  <si>
    <t>Endring rentebærende fordringer / Change of interest-bearing receivables</t>
  </si>
  <si>
    <t>Kontantstrøm fra  investeringsaktiviteter / Cash flow from investing activities</t>
  </si>
  <si>
    <t>Endring rentebærende gjeld / Change in interest-bearing liabilities</t>
  </si>
  <si>
    <t>Utbetaling utbytte / Dividend paid</t>
  </si>
  <si>
    <t>Kapitalforhøyelse / Capital increase</t>
  </si>
  <si>
    <t>Endring gjeld holdt for salg / Change in liabilities, operations held for sale</t>
  </si>
  <si>
    <t>Andre finansielle poster / Other financial items</t>
  </si>
  <si>
    <t>Kontantstrøm fra finansieringsaktiviteter / Cash flow from financing activities</t>
  </si>
  <si>
    <t>Sum kontantstrøm fra videreført virksomhet / Total cash flow from continued operations</t>
  </si>
  <si>
    <t>Kontantstrøm ikke-videreført virksomhet / Cash flow from discontinued operations</t>
  </si>
  <si>
    <t>Endring likvide midler / Change in cash and cash equivalents</t>
  </si>
  <si>
    <t>Likvide midler, IB / Cash and cash equivalents, start of period</t>
  </si>
  <si>
    <t>Kursjustering utenlandske likvidbeholdninger / Exchange rate adjustments foreign cash balances</t>
  </si>
  <si>
    <t>Likvide midler, UB / Cash and cash equivalents, end of period</t>
  </si>
  <si>
    <t>Konsern / Group</t>
  </si>
  <si>
    <t>Leiligheter og småhus / Apartments and small houses</t>
  </si>
  <si>
    <t>Private yrkesbygg / Commercial buildings</t>
  </si>
  <si>
    <t>Offentlige yrkesbygg / Public buildings</t>
  </si>
  <si>
    <r>
      <t xml:space="preserve">Samferdsel / Transport infrastructure </t>
    </r>
    <r>
      <rPr>
        <vertAlign val="superscript"/>
        <sz val="9"/>
        <color theme="1"/>
        <rFont val="Arial"/>
        <family val="2"/>
        <scheme val="minor"/>
      </rPr>
      <t>1)</t>
    </r>
  </si>
  <si>
    <t>N/A</t>
  </si>
  <si>
    <t>Samferdsel - vei / Transport infrastructure - road</t>
  </si>
  <si>
    <t>Samferdsel - bane / Transport infrastructure - rail</t>
  </si>
  <si>
    <t>Industri og energi / Industry and energy</t>
  </si>
  <si>
    <t>Annet anlegg / Other civil engeneering</t>
  </si>
  <si>
    <t>Vedlikeholdskontrakter / Road maintenence contracts</t>
  </si>
  <si>
    <t>Sum / total</t>
  </si>
  <si>
    <t>Veidekke i Danmark</t>
  </si>
  <si>
    <t>1) Samferdsel ble til og med 2020 rapportert samlet, mens den fra og med 2021 ble rapportert på Samferdsel Bane og Samferdsel Vei.</t>
  </si>
  <si>
    <t>Q4</t>
  </si>
  <si>
    <t>Q3</t>
  </si>
  <si>
    <t>Q2</t>
  </si>
  <si>
    <t>Q1</t>
  </si>
  <si>
    <t>VEIDEKKE IFRS CONT. OPER.</t>
  </si>
  <si>
    <t>Driftsinntekter</t>
  </si>
  <si>
    <t>K39YY</t>
  </si>
  <si>
    <t>Driftskostnader</t>
  </si>
  <si>
    <t>Resultatandel i tilknyttede selskap</t>
  </si>
  <si>
    <t>K811X</t>
  </si>
  <si>
    <t>Nedskrivninger anleggsmidler</t>
  </si>
  <si>
    <t>K7910</t>
  </si>
  <si>
    <t>Avskrivninger</t>
  </si>
  <si>
    <t>K7920</t>
  </si>
  <si>
    <t>Driftsresultat</t>
  </si>
  <si>
    <t>K79YY</t>
  </si>
  <si>
    <t>Finansinntekter</t>
  </si>
  <si>
    <t>K85XX</t>
  </si>
  <si>
    <t>Finanskostnader</t>
  </si>
  <si>
    <t>K86XX</t>
  </si>
  <si>
    <t>Resultat før skattekostnad</t>
  </si>
  <si>
    <t>K89XX</t>
  </si>
  <si>
    <t>TA BORT IFRS JUST (Tot. IFRS 15 minus EIE)</t>
  </si>
  <si>
    <t>TOTAL IFRS 15 JUST</t>
  </si>
  <si>
    <t>EIE IFRS 15 JUST</t>
  </si>
  <si>
    <t>IFRS 15 JUST CONT OP</t>
  </si>
  <si>
    <t>VEIDEKKE SEG CONT. OPER.</t>
  </si>
  <si>
    <t>ANLEGG NORGE</t>
  </si>
  <si>
    <t>INDUSTRI</t>
  </si>
  <si>
    <t>INFRASTRUKTUR ELIM</t>
  </si>
  <si>
    <t>INFRASTRUKTUR - AKK</t>
  </si>
  <si>
    <t>INFRASTRUKTUR- kvartal</t>
  </si>
  <si>
    <t>BYGG NORGE akk</t>
  </si>
  <si>
    <t>BYGG NORGE periode</t>
  </si>
  <si>
    <t>ENTREPRENØR SVERIGE, akk</t>
  </si>
  <si>
    <t>Totale eiendeler virksomhetsområde</t>
  </si>
  <si>
    <t>ENTREPRENØR SVERIGE,per</t>
  </si>
  <si>
    <t>ENTREPRENØR DANMARK akk</t>
  </si>
  <si>
    <t>ENTREPRENØR DANMARK per</t>
  </si>
  <si>
    <t>ANNET akk, inkl Eiendomsforvaltning</t>
  </si>
  <si>
    <t>Eliminering akk</t>
  </si>
  <si>
    <t>Annet + Eliminering per</t>
  </si>
  <si>
    <t>Veidekke segment akk</t>
  </si>
  <si>
    <t>Veidekke segment per</t>
  </si>
  <si>
    <t>Opprinnelig elim oms - fra kv.rapp</t>
  </si>
  <si>
    <t>Opprinnelig elim kost - fra kv. Rapp</t>
  </si>
  <si>
    <t>elim entr Norge skal legges til</t>
  </si>
  <si>
    <t>trekke fra Intern omsetning mot Eiendomsenheter</t>
  </si>
  <si>
    <t>Omsetning Entreprenør mot Eiendom</t>
  </si>
  <si>
    <t>Omsetning Entreprenad mot Bostad</t>
  </si>
  <si>
    <t>Sum omsetning Ent og Eie - trekkes fra (blir ekstern omst)</t>
  </si>
  <si>
    <t>Trekke fra Elim som tilhører holdt for salg</t>
  </si>
  <si>
    <t>Elim inkl i hold for salg</t>
  </si>
  <si>
    <t>Driftsresultat Nor</t>
  </si>
  <si>
    <t>Driftsresultat Sve</t>
  </si>
  <si>
    <t>Opprinnelig elim finansinnt</t>
  </si>
  <si>
    <t>Opprinnelig elim finanskost</t>
  </si>
  <si>
    <t>Finansres</t>
  </si>
  <si>
    <t>Finansresultat Nor</t>
  </si>
  <si>
    <t>Finansresultat Sve</t>
  </si>
  <si>
    <t xml:space="preserve">Finansresultat </t>
  </si>
  <si>
    <t>KONTROLL</t>
  </si>
  <si>
    <t>NY Veidekke segment akk</t>
  </si>
  <si>
    <t>IFRS 15 just tot</t>
  </si>
  <si>
    <t>IFRS 15 just EIE trekkes ut</t>
  </si>
  <si>
    <t>Veidekke IFRS akk</t>
  </si>
  <si>
    <t>kontroll</t>
  </si>
  <si>
    <t>Q2-22</t>
  </si>
  <si>
    <t>2. kv.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</si>
</sst>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_ ;\-#,##0\ "/>
    <numFmt numFmtId="165" formatCode="0.0"/>
    <numFmt numFmtId="166" formatCode="#,##0.0"/>
    <numFmt numFmtId="167" formatCode="_-* #,##0_-;\-* #,##0_-;_-* &quot;-&quot;??_-;_-@_-"/>
    <numFmt numFmtId="168" formatCode="_ * #,##0.0_ ;_ * \-#,##0.0_ ;_ * &quot;-&quot;??_ ;_ @_ "/>
    <numFmt numFmtId="169" formatCode="0.0\ %"/>
    <numFmt numFmtId="170" formatCode="_ * #,##0.00_ ;_ * \-#,##0.00_ ;_ * &quot;-&quot;??_ ;_ @_ "/>
  </numFmts>
  <fonts count="35" x14ac:knownFonts="1">
    <font>
      <sz val="11"/>
      <color theme="1"/>
      <name val="Arial"/>
      <family val="2"/>
      <scheme val="minor"/>
    </font>
    <font>
      <sz val="11"/>
      <color theme="1"/>
      <name val="Arial"/>
      <family val="2"/>
      <scheme val="minor"/>
    </font>
    <font>
      <sz val="11"/>
      <color theme="0"/>
      <name val="Arial"/>
      <family val="2"/>
      <scheme val="minor"/>
    </font>
    <font>
      <sz val="10"/>
      <name val="Arial"/>
      <family val="2"/>
    </font>
    <font>
      <sz val="9"/>
      <name val="Arial"/>
      <family val="2"/>
    </font>
    <font>
      <b/>
      <sz val="9"/>
      <name val="Arial"/>
      <family val="2"/>
    </font>
    <font>
      <sz val="10"/>
      <name val="MS Sans Serif"/>
      <family val="2"/>
    </font>
    <font>
      <b/>
      <sz val="14"/>
      <color theme="0"/>
      <name val="Calibri"/>
      <family val="2"/>
    </font>
    <font>
      <sz val="11"/>
      <color theme="0"/>
      <name val="Calibri"/>
      <family val="2"/>
    </font>
    <font>
      <b/>
      <sz val="10"/>
      <color indexed="9"/>
      <name val="Arial"/>
      <family val="2"/>
    </font>
    <font>
      <sz val="7"/>
      <color theme="1"/>
      <name val="Calibri"/>
      <family val="2"/>
    </font>
    <font>
      <b/>
      <sz val="8"/>
      <name val="Calibri"/>
      <family val="2"/>
    </font>
    <font>
      <b/>
      <sz val="7"/>
      <color theme="1"/>
      <name val="Calibri"/>
      <family val="2"/>
    </font>
    <font>
      <sz val="8"/>
      <name val="Calibri"/>
      <family val="2"/>
    </font>
    <font>
      <b/>
      <sz val="7"/>
      <name val="Calibri"/>
      <family val="2"/>
    </font>
    <font>
      <sz val="7"/>
      <name val="Calibri"/>
      <family val="2"/>
    </font>
    <font>
      <sz val="7"/>
      <color theme="0" tint="-0.249977111117893"/>
      <name val="Calibri"/>
      <family val="2"/>
    </font>
    <font>
      <b/>
      <sz val="11"/>
      <color theme="1"/>
      <name val="Arial"/>
      <family val="2"/>
      <scheme val="minor"/>
    </font>
    <font>
      <sz val="9"/>
      <color theme="1"/>
      <name val="Arial"/>
      <family val="2"/>
      <scheme val="minor"/>
    </font>
    <font>
      <sz val="9"/>
      <name val="Arial"/>
      <family val="2"/>
      <scheme val="minor"/>
    </font>
    <font>
      <b/>
      <sz val="12"/>
      <name val="Arial"/>
      <family val="2"/>
      <scheme val="minor"/>
    </font>
    <font>
      <b/>
      <sz val="9"/>
      <name val="Arial"/>
      <family val="2"/>
      <scheme val="minor"/>
    </font>
    <font>
      <sz val="10"/>
      <name val="Arial"/>
      <family val="2"/>
      <scheme val="minor"/>
    </font>
    <font>
      <sz val="11"/>
      <color theme="1"/>
      <name val="Arial"/>
      <family val="2"/>
      <scheme val="major"/>
    </font>
    <font>
      <sz val="9"/>
      <color theme="1"/>
      <name val="Arial"/>
      <family val="2"/>
      <scheme val="major"/>
    </font>
    <font>
      <b/>
      <sz val="9"/>
      <color theme="1"/>
      <name val="Arial"/>
      <family val="2"/>
      <scheme val="major"/>
    </font>
    <font>
      <b/>
      <sz val="12"/>
      <name val="Arial"/>
      <family val="2"/>
      <scheme val="major"/>
    </font>
    <font>
      <sz val="11"/>
      <color rgb="FF444444"/>
      <name val="Calibri"/>
      <family val="2"/>
      <charset val="1"/>
    </font>
    <font>
      <b/>
      <sz val="9"/>
      <color theme="1"/>
      <name val="Arial"/>
      <family val="2"/>
      <scheme val="minor"/>
    </font>
    <font>
      <vertAlign val="superscript"/>
      <sz val="9"/>
      <color theme="1"/>
      <name val="Arial"/>
      <family val="2"/>
      <scheme val="minor"/>
    </font>
    <font>
      <b/>
      <vertAlign val="superscript"/>
      <sz val="12"/>
      <name val="Arial"/>
      <family val="2"/>
      <scheme val="major"/>
    </font>
    <font>
      <sz val="6"/>
      <color theme="1"/>
      <name val="Arial"/>
      <family val="2"/>
      <scheme val="minor"/>
    </font>
    <font>
      <i/>
      <sz val="6"/>
      <color theme="1"/>
      <name val="Arial"/>
      <family val="2"/>
      <scheme val="minor"/>
    </font>
    <font>
      <b/>
      <sz val="12"/>
      <color theme="1"/>
      <name val="Arial"/>
      <family val="2"/>
      <scheme val="minor"/>
    </font>
    <font>
      <sz val="8"/>
      <name val="Arial"/>
      <family val="2"/>
      <scheme val="minor"/>
    </font>
  </fonts>
  <fills count="3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7" tint="0.59999389629810485"/>
        <bgColor indexed="64"/>
      </patternFill>
    </fill>
    <fill>
      <patternFill patternType="solid">
        <fgColor theme="1"/>
        <bgColor indexed="64"/>
      </patternFill>
    </fill>
    <fill>
      <patternFill patternType="solid">
        <fgColor indexed="23"/>
        <bgColor indexed="64"/>
      </patternFill>
    </fill>
    <fill>
      <patternFill patternType="solid">
        <fgColor theme="0" tint="-0.499984740745262"/>
        <bgColor indexed="64"/>
      </patternFill>
    </fill>
    <fill>
      <patternFill patternType="solid">
        <fgColor theme="7" tint="-0.249977111117893"/>
        <bgColor indexed="64"/>
      </patternFill>
    </fill>
    <fill>
      <patternFill patternType="solid">
        <fgColor theme="9" tint="0.59999389629810485"/>
        <bgColor indexed="64"/>
      </patternFill>
    </fill>
    <fill>
      <patternFill patternType="solid">
        <fgColor rgb="FF92D050"/>
        <bgColor indexed="64"/>
      </patternFill>
    </fill>
    <fill>
      <patternFill patternType="solid">
        <fgColor theme="8" tint="0.39997558519241921"/>
        <bgColor indexed="64"/>
      </patternFill>
    </fill>
    <fill>
      <patternFill patternType="solid">
        <fgColor theme="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55"/>
      </left>
      <right/>
      <top/>
      <bottom/>
      <diagonal/>
    </border>
    <border>
      <left/>
      <right/>
      <top style="thin">
        <color indexed="64"/>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indexed="64"/>
      </right>
      <top/>
      <bottom/>
      <diagonal/>
    </border>
    <border>
      <left/>
      <right/>
      <top/>
      <bottom style="thin">
        <color theme="0"/>
      </bottom>
      <diagonal/>
    </border>
    <border>
      <left/>
      <right style="thin">
        <color indexed="64"/>
      </right>
      <top/>
      <bottom style="thin">
        <color theme="0"/>
      </bottom>
      <diagonal/>
    </border>
    <border>
      <left style="thin">
        <color indexed="64"/>
      </left>
      <right/>
      <top/>
      <bottom/>
      <diagonal/>
    </border>
    <border>
      <left style="medium">
        <color indexed="55"/>
      </left>
      <right/>
      <top style="thin">
        <color indexed="55"/>
      </top>
      <bottom/>
      <diagonal/>
    </border>
    <border>
      <left/>
      <right/>
      <top style="thin">
        <color indexed="55"/>
      </top>
      <bottom/>
      <diagonal/>
    </border>
    <border>
      <left style="thin">
        <color indexed="64"/>
      </left>
      <right/>
      <top style="thin">
        <color indexed="55"/>
      </top>
      <bottom/>
      <diagonal/>
    </border>
    <border>
      <left/>
      <right style="thin">
        <color indexed="64"/>
      </right>
      <top style="thin">
        <color indexed="55"/>
      </top>
      <bottom/>
      <diagonal/>
    </border>
    <border>
      <left style="medium">
        <color indexed="55"/>
      </left>
      <right/>
      <top/>
      <bottom style="thin">
        <color indexed="55"/>
      </bottom>
      <diagonal/>
    </border>
    <border>
      <left/>
      <right style="thin">
        <color theme="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theme="0" tint="-0.499984740745262"/>
      </bottom>
      <diagonal/>
    </border>
    <border>
      <left/>
      <right style="thin">
        <color indexed="64"/>
      </right>
      <top/>
      <bottom style="thin">
        <color theme="0" tint="-0.499984740745262"/>
      </bottom>
      <diagonal/>
    </border>
    <border>
      <left style="thin">
        <color indexed="64"/>
      </left>
      <right/>
      <top/>
      <bottom style="thin">
        <color indexed="55"/>
      </bottom>
      <diagonal/>
    </border>
    <border>
      <left/>
      <right style="thin">
        <color indexed="64"/>
      </right>
      <top style="thin">
        <color indexed="64"/>
      </top>
      <bottom/>
      <diagonal/>
    </border>
    <border>
      <left/>
      <right/>
      <top/>
      <bottom style="thin">
        <color indexed="64"/>
      </bottom>
      <diagonal/>
    </border>
  </borders>
  <cellStyleXfs count="49">
    <xf numFmtId="0" fontId="0" fillId="0" borderId="0"/>
    <xf numFmtId="43" fontId="1" fillId="0" borderId="0" applyFont="0" applyFill="0" applyBorder="0" applyAlignment="0" applyProtection="0"/>
    <xf numFmtId="0" fontId="3" fillId="0" borderId="0"/>
    <xf numFmtId="0" fontId="6" fillId="0" borderId="0"/>
    <xf numFmtId="0" fontId="1" fillId="2"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43"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9" fontId="1" fillId="0" borderId="0" applyFont="0" applyFill="0" applyBorder="0" applyAlignment="0" applyProtection="0"/>
    <xf numFmtId="43" fontId="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70"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173">
    <xf numFmtId="0" fontId="0" fillId="0" borderId="0" xfId="0"/>
    <xf numFmtId="0" fontId="0" fillId="20" borderId="0" xfId="0" applyFill="1"/>
    <xf numFmtId="0" fontId="4" fillId="20" borderId="0" xfId="3" applyFont="1" applyFill="1"/>
    <xf numFmtId="0" fontId="8" fillId="22" borderId="0" xfId="0" applyFont="1" applyFill="1" applyAlignment="1">
      <alignment horizontal="center"/>
    </xf>
    <xf numFmtId="0" fontId="8" fillId="22" borderId="7" xfId="0" applyFont="1" applyFill="1" applyBorder="1" applyAlignment="1">
      <alignment horizontal="center"/>
    </xf>
    <xf numFmtId="0" fontId="8" fillId="22" borderId="8" xfId="0" applyFont="1" applyFill="1" applyBorder="1" applyAlignment="1">
      <alignment horizontal="center"/>
    </xf>
    <xf numFmtId="0" fontId="8" fillId="22" borderId="9" xfId="0" applyFont="1" applyFill="1" applyBorder="1" applyAlignment="1">
      <alignment horizontal="center"/>
    </xf>
    <xf numFmtId="0" fontId="9" fillId="23" borderId="2" xfId="2" applyFont="1" applyFill="1" applyBorder="1"/>
    <xf numFmtId="0" fontId="10" fillId="24" borderId="0" xfId="0" applyFont="1" applyFill="1"/>
    <xf numFmtId="0" fontId="10" fillId="24" borderId="7" xfId="0" applyFont="1" applyFill="1" applyBorder="1"/>
    <xf numFmtId="0" fontId="11" fillId="20" borderId="2" xfId="3" applyFont="1" applyFill="1" applyBorder="1"/>
    <xf numFmtId="164" fontId="12" fillId="20" borderId="10" xfId="1" applyNumberFormat="1" applyFont="1" applyFill="1" applyBorder="1"/>
    <xf numFmtId="164" fontId="12" fillId="20" borderId="0" xfId="1" applyNumberFormat="1" applyFont="1" applyFill="1" applyBorder="1"/>
    <xf numFmtId="164" fontId="12" fillId="20" borderId="7" xfId="1" applyNumberFormat="1" applyFont="1" applyFill="1" applyBorder="1"/>
    <xf numFmtId="0" fontId="13" fillId="20" borderId="2" xfId="3" applyFont="1" applyFill="1" applyBorder="1"/>
    <xf numFmtId="164" fontId="10" fillId="20" borderId="10" xfId="1" applyNumberFormat="1" applyFont="1" applyFill="1" applyBorder="1"/>
    <xf numFmtId="164" fontId="10" fillId="20" borderId="0" xfId="1" applyNumberFormat="1" applyFont="1" applyFill="1" applyBorder="1"/>
    <xf numFmtId="164" fontId="10" fillId="20" borderId="7" xfId="1" applyNumberFormat="1" applyFont="1" applyFill="1" applyBorder="1"/>
    <xf numFmtId="0" fontId="11" fillId="20" borderId="11" xfId="3" applyFont="1" applyFill="1" applyBorder="1"/>
    <xf numFmtId="165" fontId="14" fillId="20" borderId="13" xfId="3" applyNumberFormat="1" applyFont="1" applyFill="1" applyBorder="1"/>
    <xf numFmtId="165" fontId="14" fillId="20" borderId="12" xfId="3" applyNumberFormat="1" applyFont="1" applyFill="1" applyBorder="1"/>
    <xf numFmtId="165" fontId="14" fillId="20" borderId="14" xfId="3" applyNumberFormat="1" applyFont="1" applyFill="1" applyBorder="1"/>
    <xf numFmtId="0" fontId="13" fillId="20" borderId="15" xfId="3" applyFont="1" applyFill="1" applyBorder="1"/>
    <xf numFmtId="0" fontId="9" fillId="25" borderId="2" xfId="2" applyFont="1" applyFill="1" applyBorder="1"/>
    <xf numFmtId="0" fontId="12" fillId="20" borderId="17" xfId="0" applyFont="1" applyFill="1" applyBorder="1"/>
    <xf numFmtId="3" fontId="14" fillId="20" borderId="3" xfId="27" applyNumberFormat="1" applyFont="1" applyFill="1" applyBorder="1"/>
    <xf numFmtId="3" fontId="14" fillId="20" borderId="18" xfId="27" applyNumberFormat="1" applyFont="1" applyFill="1" applyBorder="1"/>
    <xf numFmtId="3" fontId="14" fillId="20" borderId="17" xfId="27" applyNumberFormat="1" applyFont="1" applyFill="1" applyBorder="1"/>
    <xf numFmtId="1" fontId="14" fillId="20" borderId="3" xfId="27" applyNumberFormat="1" applyFont="1" applyFill="1" applyBorder="1"/>
    <xf numFmtId="165" fontId="14" fillId="20" borderId="0" xfId="3" applyNumberFormat="1" applyFont="1" applyFill="1"/>
    <xf numFmtId="165" fontId="14" fillId="20" borderId="7" xfId="3" applyNumberFormat="1" applyFont="1" applyFill="1" applyBorder="1"/>
    <xf numFmtId="0" fontId="11" fillId="20" borderId="0" xfId="3" applyFont="1" applyFill="1"/>
    <xf numFmtId="3" fontId="15" fillId="20" borderId="0" xfId="27" applyNumberFormat="1" applyFont="1" applyFill="1"/>
    <xf numFmtId="0" fontId="9" fillId="23" borderId="0" xfId="2" applyFont="1" applyFill="1"/>
    <xf numFmtId="0" fontId="13" fillId="20" borderId="0" xfId="3" applyFont="1" applyFill="1"/>
    <xf numFmtId="0" fontId="11" fillId="20" borderId="12" xfId="3" applyFont="1" applyFill="1" applyBorder="1"/>
    <xf numFmtId="0" fontId="9" fillId="25" borderId="0" xfId="2" applyFont="1" applyFill="1"/>
    <xf numFmtId="0" fontId="12" fillId="20" borderId="0" xfId="0" applyFont="1" applyFill="1"/>
    <xf numFmtId="0" fontId="15" fillId="20" borderId="0" xfId="3" applyFont="1" applyFill="1"/>
    <xf numFmtId="0" fontId="15" fillId="20" borderId="12" xfId="3" applyFont="1" applyFill="1" applyBorder="1"/>
    <xf numFmtId="1" fontId="16" fillId="20" borderId="0" xfId="0" applyNumberFormat="1" applyFont="1" applyFill="1" applyAlignment="1">
      <alignment horizontal="center" vertical="top"/>
    </xf>
    <xf numFmtId="1" fontId="16" fillId="20" borderId="7" xfId="0" applyNumberFormat="1" applyFont="1" applyFill="1" applyBorder="1" applyAlignment="1">
      <alignment horizontal="center" vertical="top"/>
    </xf>
    <xf numFmtId="1" fontId="16" fillId="26" borderId="0" xfId="0" applyNumberFormat="1" applyFont="1" applyFill="1" applyAlignment="1">
      <alignment horizontal="center" vertical="top"/>
    </xf>
    <xf numFmtId="0" fontId="8" fillId="26" borderId="0" xfId="0" applyFont="1" applyFill="1" applyAlignment="1">
      <alignment horizontal="center"/>
    </xf>
    <xf numFmtId="0" fontId="10" fillId="26" borderId="0" xfId="0" applyFont="1" applyFill="1"/>
    <xf numFmtId="164" fontId="12" fillId="26" borderId="10" xfId="1" applyNumberFormat="1" applyFont="1" applyFill="1" applyBorder="1"/>
    <xf numFmtId="164" fontId="12" fillId="26" borderId="0" xfId="1" applyNumberFormat="1" applyFont="1" applyFill="1" applyBorder="1"/>
    <xf numFmtId="164" fontId="10" fillId="26" borderId="10" xfId="1" applyNumberFormat="1" applyFont="1" applyFill="1" applyBorder="1"/>
    <xf numFmtId="164" fontId="10" fillId="26" borderId="0" xfId="1" applyNumberFormat="1" applyFont="1" applyFill="1" applyBorder="1"/>
    <xf numFmtId="165" fontId="14" fillId="26" borderId="13" xfId="3" applyNumberFormat="1" applyFont="1" applyFill="1" applyBorder="1"/>
    <xf numFmtId="165" fontId="14" fillId="26" borderId="12" xfId="3" applyNumberFormat="1" applyFont="1" applyFill="1" applyBorder="1"/>
    <xf numFmtId="165" fontId="14" fillId="26" borderId="0" xfId="3" applyNumberFormat="1" applyFont="1" applyFill="1"/>
    <xf numFmtId="0" fontId="0" fillId="26" borderId="0" xfId="0" applyFill="1"/>
    <xf numFmtId="166" fontId="14" fillId="20" borderId="3" xfId="27" applyNumberFormat="1" applyFont="1" applyFill="1" applyBorder="1"/>
    <xf numFmtId="3" fontId="14" fillId="20" borderId="0" xfId="27" applyNumberFormat="1" applyFont="1" applyFill="1"/>
    <xf numFmtId="166" fontId="14" fillId="20" borderId="0" xfId="27" applyNumberFormat="1" applyFont="1" applyFill="1"/>
    <xf numFmtId="164" fontId="12" fillId="27" borderId="0" xfId="1" applyNumberFormat="1" applyFont="1" applyFill="1" applyBorder="1"/>
    <xf numFmtId="164" fontId="12" fillId="27" borderId="7" xfId="1" applyNumberFormat="1" applyFont="1" applyFill="1" applyBorder="1"/>
    <xf numFmtId="164" fontId="0" fillId="0" borderId="0" xfId="0" applyNumberFormat="1"/>
    <xf numFmtId="0" fontId="12" fillId="28" borderId="0" xfId="0" applyFont="1" applyFill="1"/>
    <xf numFmtId="0" fontId="0" fillId="28" borderId="0" xfId="0" applyFill="1"/>
    <xf numFmtId="0" fontId="11" fillId="20" borderId="19" xfId="3" applyFont="1" applyFill="1" applyBorder="1"/>
    <xf numFmtId="0" fontId="15" fillId="20" borderId="20" xfId="3" applyFont="1" applyFill="1" applyBorder="1"/>
    <xf numFmtId="0" fontId="13" fillId="20" borderId="10" xfId="3" applyFont="1" applyFill="1" applyBorder="1"/>
    <xf numFmtId="0" fontId="15" fillId="20" borderId="21" xfId="3" applyFont="1" applyFill="1" applyBorder="1"/>
    <xf numFmtId="0" fontId="15" fillId="20" borderId="22" xfId="3" applyFont="1" applyFill="1" applyBorder="1"/>
    <xf numFmtId="0" fontId="11" fillId="20" borderId="13" xfId="3" applyFont="1" applyFill="1" applyBorder="1"/>
    <xf numFmtId="0" fontId="13" fillId="20" borderId="23" xfId="3" applyFont="1" applyFill="1" applyBorder="1"/>
    <xf numFmtId="0" fontId="11" fillId="20" borderId="10" xfId="3" applyFont="1" applyFill="1" applyBorder="1"/>
    <xf numFmtId="164" fontId="12" fillId="20" borderId="19" xfId="1" applyNumberFormat="1" applyFont="1" applyFill="1" applyBorder="1"/>
    <xf numFmtId="164" fontId="12" fillId="20" borderId="20" xfId="1" applyNumberFormat="1" applyFont="1" applyFill="1" applyBorder="1"/>
    <xf numFmtId="164" fontId="12" fillId="20" borderId="24" xfId="1" applyNumberFormat="1" applyFont="1" applyFill="1" applyBorder="1"/>
    <xf numFmtId="164" fontId="10" fillId="20" borderId="0" xfId="1" applyNumberFormat="1" applyFont="1" applyFill="1"/>
    <xf numFmtId="0" fontId="17" fillId="0" borderId="0" xfId="0" applyFont="1"/>
    <xf numFmtId="0" fontId="19" fillId="20" borderId="0" xfId="2" applyFont="1" applyFill="1"/>
    <xf numFmtId="0" fontId="19" fillId="21" borderId="1" xfId="2" applyFont="1" applyFill="1" applyBorder="1" applyAlignment="1">
      <alignment horizontal="center"/>
    </xf>
    <xf numFmtId="0" fontId="21" fillId="21" borderId="1" xfId="2" applyFont="1" applyFill="1" applyBorder="1" applyAlignment="1">
      <alignment horizontal="center"/>
    </xf>
    <xf numFmtId="0" fontId="19" fillId="20" borderId="0" xfId="3" applyFont="1" applyFill="1"/>
    <xf numFmtId="0" fontId="20" fillId="20" borderId="0" xfId="2" applyFont="1" applyFill="1"/>
    <xf numFmtId="0" fontId="21" fillId="20" borderId="0" xfId="3" applyFont="1" applyFill="1"/>
    <xf numFmtId="0" fontId="21" fillId="20" borderId="3" xfId="3" applyFont="1" applyFill="1" applyBorder="1"/>
    <xf numFmtId="167" fontId="19" fillId="20" borderId="0" xfId="1" applyNumberFormat="1" applyFont="1" applyFill="1" applyBorder="1" applyAlignment="1" applyProtection="1">
      <alignment horizontal="right"/>
      <protection locked="0"/>
    </xf>
    <xf numFmtId="3" fontId="19" fillId="20" borderId="0" xfId="1" applyNumberFormat="1" applyFont="1" applyFill="1"/>
    <xf numFmtId="3" fontId="19" fillId="20" borderId="3" xfId="1" applyNumberFormat="1" applyFont="1" applyFill="1" applyBorder="1" applyAlignment="1" applyProtection="1">
      <alignment horizontal="right"/>
      <protection locked="0"/>
    </xf>
    <xf numFmtId="0" fontId="19" fillId="0" borderId="0" xfId="3" applyFont="1"/>
    <xf numFmtId="0" fontId="21" fillId="0" borderId="0" xfId="3" applyFont="1"/>
    <xf numFmtId="3" fontId="19" fillId="0" borderId="0" xfId="1" applyNumberFormat="1" applyFont="1" applyFill="1"/>
    <xf numFmtId="3" fontId="19" fillId="0" borderId="3" xfId="1" applyNumberFormat="1" applyFont="1" applyFill="1" applyBorder="1" applyAlignment="1" applyProtection="1">
      <alignment horizontal="right"/>
      <protection locked="0"/>
    </xf>
    <xf numFmtId="167" fontId="22" fillId="20" borderId="0" xfId="1" applyNumberFormat="1" applyFont="1" applyFill="1"/>
    <xf numFmtId="3" fontId="21" fillId="20" borderId="0" xfId="1" applyNumberFormat="1" applyFont="1" applyFill="1" applyBorder="1" applyAlignment="1" applyProtection="1">
      <alignment horizontal="right"/>
      <protection locked="0"/>
    </xf>
    <xf numFmtId="3" fontId="19" fillId="20" borderId="0" xfId="1" applyNumberFormat="1" applyFont="1" applyFill="1" applyBorder="1" applyAlignment="1" applyProtection="1">
      <alignment horizontal="right"/>
      <protection locked="0"/>
    </xf>
    <xf numFmtId="3" fontId="21" fillId="20" borderId="3" xfId="1" applyNumberFormat="1" applyFont="1" applyFill="1" applyBorder="1" applyAlignment="1" applyProtection="1">
      <alignment horizontal="right"/>
      <protection locked="0"/>
    </xf>
    <xf numFmtId="3" fontId="22" fillId="20" borderId="0" xfId="1" applyNumberFormat="1" applyFont="1" applyFill="1"/>
    <xf numFmtId="3" fontId="0" fillId="20" borderId="0" xfId="1" applyNumberFormat="1" applyFont="1" applyFill="1"/>
    <xf numFmtId="3" fontId="19" fillId="0" borderId="0" xfId="1" applyNumberFormat="1" applyFont="1" applyFill="1" applyBorder="1" applyAlignment="1" applyProtection="1">
      <alignment horizontal="right"/>
      <protection locked="0"/>
    </xf>
    <xf numFmtId="3" fontId="4" fillId="20" borderId="0" xfId="1" applyNumberFormat="1" applyFont="1" applyFill="1" applyBorder="1" applyAlignment="1" applyProtection="1">
      <alignment horizontal="right"/>
      <protection locked="0"/>
    </xf>
    <xf numFmtId="0" fontId="23" fillId="0" borderId="0" xfId="0" applyFont="1"/>
    <xf numFmtId="0" fontId="24" fillId="21" borderId="1" xfId="2" applyFont="1" applyFill="1" applyBorder="1" applyAlignment="1">
      <alignment horizontal="center"/>
    </xf>
    <xf numFmtId="0" fontId="25" fillId="21" borderId="1" xfId="2" applyFont="1" applyFill="1" applyBorder="1" applyAlignment="1">
      <alignment horizontal="center"/>
    </xf>
    <xf numFmtId="0" fontId="24" fillId="20" borderId="0" xfId="3" applyFont="1" applyFill="1"/>
    <xf numFmtId="0" fontId="25" fillId="20" borderId="0" xfId="2" applyFont="1" applyFill="1" applyAlignment="1">
      <alignment horizontal="center"/>
    </xf>
    <xf numFmtId="0" fontId="23" fillId="0" borderId="0" xfId="0" applyFont="1" applyAlignment="1">
      <alignment horizontal="center"/>
    </xf>
    <xf numFmtId="0" fontId="26" fillId="20" borderId="0" xfId="2" applyFont="1" applyFill="1"/>
    <xf numFmtId="0" fontId="25" fillId="0" borderId="0" xfId="29" applyFont="1" applyAlignment="1">
      <alignment vertical="center"/>
    </xf>
    <xf numFmtId="3" fontId="25" fillId="0" borderId="0" xfId="29" applyNumberFormat="1" applyFont="1" applyAlignment="1">
      <alignment horizontal="right" vertical="center"/>
    </xf>
    <xf numFmtId="0" fontId="24" fillId="0" borderId="0" xfId="29" applyFont="1" applyAlignment="1">
      <alignment vertical="center"/>
    </xf>
    <xf numFmtId="3" fontId="24" fillId="0" borderId="0" xfId="29" applyNumberFormat="1" applyFont="1" applyAlignment="1">
      <alignment horizontal="right" vertical="center"/>
    </xf>
    <xf numFmtId="3" fontId="24" fillId="0" borderId="3" xfId="29" applyNumberFormat="1" applyFont="1" applyBorder="1" applyAlignment="1">
      <alignment horizontal="right" vertical="center"/>
    </xf>
    <xf numFmtId="168" fontId="24" fillId="0" borderId="3" xfId="29" applyNumberFormat="1" applyFont="1" applyBorder="1" applyAlignment="1">
      <alignment horizontal="left" vertical="center"/>
    </xf>
    <xf numFmtId="168" fontId="25" fillId="0" borderId="3" xfId="29" applyNumberFormat="1" applyFont="1" applyBorder="1" applyAlignment="1">
      <alignment horizontal="left" vertical="center"/>
    </xf>
    <xf numFmtId="3" fontId="25" fillId="0" borderId="3" xfId="29" applyNumberFormat="1" applyFont="1" applyBorder="1" applyAlignment="1">
      <alignment horizontal="right" vertical="center"/>
    </xf>
    <xf numFmtId="168" fontId="24" fillId="0" borderId="0" xfId="29" applyNumberFormat="1" applyFont="1" applyAlignment="1">
      <alignment horizontal="left" vertical="center"/>
    </xf>
    <xf numFmtId="0" fontId="24" fillId="0" borderId="0" xfId="0" applyFont="1"/>
    <xf numFmtId="3" fontId="24" fillId="0" borderId="0" xfId="0" applyNumberFormat="1" applyFont="1"/>
    <xf numFmtId="0" fontId="18" fillId="20" borderId="0" xfId="0" applyFont="1" applyFill="1"/>
    <xf numFmtId="3" fontId="18" fillId="20" borderId="0" xfId="1" applyNumberFormat="1" applyFont="1" applyFill="1"/>
    <xf numFmtId="3" fontId="18" fillId="20" borderId="0" xfId="1" applyNumberFormat="1" applyFont="1" applyFill="1" applyAlignment="1">
      <alignment horizontal="right"/>
    </xf>
    <xf numFmtId="168" fontId="24" fillId="0" borderId="0" xfId="29" applyNumberFormat="1" applyFont="1" applyAlignment="1">
      <alignment vertical="center"/>
    </xf>
    <xf numFmtId="168" fontId="25" fillId="0" borderId="25" xfId="29" applyNumberFormat="1" applyFont="1" applyBorder="1" applyAlignment="1">
      <alignment horizontal="left" vertical="center"/>
    </xf>
    <xf numFmtId="3" fontId="25" fillId="0" borderId="25" xfId="29" applyNumberFormat="1" applyFont="1" applyBorder="1" applyAlignment="1">
      <alignment horizontal="right" vertical="center"/>
    </xf>
    <xf numFmtId="168" fontId="25" fillId="0" borderId="3" xfId="29" applyNumberFormat="1" applyFont="1" applyBorder="1" applyAlignment="1">
      <alignment vertical="center"/>
    </xf>
    <xf numFmtId="3" fontId="18" fillId="20" borderId="0" xfId="1" applyNumberFormat="1" applyFont="1" applyFill="1" applyBorder="1"/>
    <xf numFmtId="3" fontId="19" fillId="0" borderId="0" xfId="1" applyNumberFormat="1" applyFont="1" applyFill="1" applyBorder="1"/>
    <xf numFmtId="0" fontId="18" fillId="20" borderId="20" xfId="0" applyFont="1" applyFill="1" applyBorder="1"/>
    <xf numFmtId="3" fontId="21" fillId="0" borderId="0" xfId="1" applyNumberFormat="1" applyFont="1" applyFill="1" applyBorder="1" applyAlignment="1" applyProtection="1">
      <alignment horizontal="right"/>
      <protection locked="0"/>
    </xf>
    <xf numFmtId="3" fontId="21" fillId="0" borderId="3" xfId="1" applyNumberFormat="1" applyFont="1" applyFill="1" applyBorder="1" applyAlignment="1" applyProtection="1">
      <alignment horizontal="right"/>
      <protection locked="0"/>
    </xf>
    <xf numFmtId="3" fontId="18" fillId="0" borderId="0" xfId="1" applyNumberFormat="1" applyFont="1" applyFill="1" applyBorder="1"/>
    <xf numFmtId="169" fontId="21" fillId="20" borderId="0" xfId="30" applyNumberFormat="1" applyFont="1" applyFill="1" applyBorder="1" applyAlignment="1" applyProtection="1">
      <alignment horizontal="right"/>
      <protection locked="0"/>
    </xf>
    <xf numFmtId="169" fontId="19" fillId="20" borderId="0" xfId="30" applyNumberFormat="1" applyFont="1" applyFill="1"/>
    <xf numFmtId="169" fontId="18" fillId="20" borderId="0" xfId="30" applyNumberFormat="1" applyFont="1" applyFill="1"/>
    <xf numFmtId="169" fontId="18" fillId="20" borderId="0" xfId="30" applyNumberFormat="1" applyFont="1" applyFill="1" applyBorder="1"/>
    <xf numFmtId="3" fontId="0" fillId="20" borderId="0" xfId="0" applyNumberFormat="1" applyFill="1"/>
    <xf numFmtId="169" fontId="27" fillId="0" borderId="0" xfId="30" quotePrefix="1" applyNumberFormat="1" applyFont="1" applyAlignment="1">
      <alignment wrapText="1"/>
    </xf>
    <xf numFmtId="0" fontId="5" fillId="20" borderId="0" xfId="2" applyFont="1" applyFill="1"/>
    <xf numFmtId="0" fontId="18" fillId="0" borderId="0" xfId="0" applyFont="1"/>
    <xf numFmtId="3" fontId="18" fillId="0" borderId="0" xfId="0" applyNumberFormat="1" applyFont="1"/>
    <xf numFmtId="3" fontId="18" fillId="0" borderId="0" xfId="1" applyNumberFormat="1" applyFont="1"/>
    <xf numFmtId="3" fontId="25" fillId="0" borderId="3" xfId="1" applyNumberFormat="1" applyFont="1" applyBorder="1" applyAlignment="1">
      <alignment horizontal="right" vertical="center"/>
    </xf>
    <xf numFmtId="168" fontId="25" fillId="0" borderId="0" xfId="29" applyNumberFormat="1" applyFont="1" applyAlignment="1">
      <alignment vertical="center"/>
    </xf>
    <xf numFmtId="0" fontId="25" fillId="0" borderId="3" xfId="29" applyFont="1" applyBorder="1" applyAlignment="1">
      <alignment vertical="center"/>
    </xf>
    <xf numFmtId="3" fontId="25" fillId="20" borderId="0" xfId="2" applyNumberFormat="1" applyFont="1" applyFill="1" applyAlignment="1">
      <alignment horizontal="center"/>
    </xf>
    <xf numFmtId="3" fontId="28" fillId="0" borderId="3" xfId="0" applyNumberFormat="1" applyFont="1" applyBorder="1"/>
    <xf numFmtId="3" fontId="28" fillId="0" borderId="0" xfId="0" applyNumberFormat="1" applyFont="1"/>
    <xf numFmtId="0" fontId="31" fillId="0" borderId="0" xfId="0" applyFont="1"/>
    <xf numFmtId="0" fontId="32" fillId="20" borderId="0" xfId="0" applyFont="1" applyFill="1"/>
    <xf numFmtId="3" fontId="18" fillId="0" borderId="0" xfId="0" applyNumberFormat="1" applyFont="1" applyAlignment="1">
      <alignment horizontal="right"/>
    </xf>
    <xf numFmtId="3" fontId="18" fillId="0" borderId="0" xfId="1" applyNumberFormat="1" applyFont="1" applyFill="1" applyAlignment="1">
      <alignment horizontal="right"/>
    </xf>
    <xf numFmtId="3" fontId="0" fillId="0" borderId="0" xfId="0" applyNumberFormat="1"/>
    <xf numFmtId="9" fontId="0" fillId="0" borderId="0" xfId="30" applyFont="1"/>
    <xf numFmtId="0" fontId="19" fillId="20" borderId="0" xfId="3" applyFont="1" applyFill="1" applyAlignment="1">
      <alignment wrapText="1"/>
    </xf>
    <xf numFmtId="3" fontId="33" fillId="29" borderId="0" xfId="1" applyNumberFormat="1" applyFont="1" applyFill="1" applyBorder="1"/>
    <xf numFmtId="3" fontId="0" fillId="29" borderId="0" xfId="1" applyNumberFormat="1" applyFont="1" applyFill="1" applyBorder="1"/>
    <xf numFmtId="169" fontId="0" fillId="0" borderId="0" xfId="30" applyNumberFormat="1" applyFont="1"/>
    <xf numFmtId="0" fontId="0" fillId="30" borderId="0" xfId="0" applyFill="1"/>
    <xf numFmtId="3" fontId="21" fillId="20" borderId="0" xfId="1" applyNumberFormat="1" applyFont="1" applyFill="1"/>
    <xf numFmtId="169" fontId="0" fillId="20" borderId="0" xfId="30" applyNumberFormat="1" applyFont="1" applyFill="1"/>
    <xf numFmtId="169" fontId="18" fillId="0" borderId="0" xfId="30" applyNumberFormat="1" applyFont="1"/>
    <xf numFmtId="167" fontId="0" fillId="0" borderId="0" xfId="1" applyNumberFormat="1" applyFont="1"/>
    <xf numFmtId="167" fontId="18" fillId="0" borderId="0" xfId="1" applyNumberFormat="1" applyFont="1" applyFill="1" applyAlignment="1">
      <alignment horizontal="right"/>
    </xf>
    <xf numFmtId="167" fontId="24" fillId="0" borderId="0" xfId="1" applyNumberFormat="1" applyFont="1" applyAlignment="1">
      <alignment horizontal="right" vertical="center"/>
    </xf>
    <xf numFmtId="3" fontId="18" fillId="20" borderId="3" xfId="1" applyNumberFormat="1" applyFont="1" applyFill="1" applyBorder="1" applyAlignment="1" applyProtection="1">
      <alignment horizontal="right"/>
      <protection locked="0"/>
    </xf>
    <xf numFmtId="3" fontId="18" fillId="0" borderId="3" xfId="1" applyNumberFormat="1" applyFont="1" applyFill="1" applyBorder="1" applyAlignment="1" applyProtection="1">
      <alignment horizontal="right"/>
      <protection locked="0"/>
    </xf>
    <xf numFmtId="3" fontId="17" fillId="0" borderId="0" xfId="0" applyNumberFormat="1" applyFont="1"/>
    <xf numFmtId="43" fontId="0" fillId="0" borderId="0" xfId="1" applyFont="1"/>
    <xf numFmtId="167" fontId="0" fillId="0" borderId="0" xfId="0" applyNumberFormat="1"/>
    <xf numFmtId="10" fontId="0" fillId="0" borderId="0" xfId="30" applyNumberFormat="1" applyFont="1"/>
    <xf numFmtId="0" fontId="32" fillId="20" borderId="0" xfId="0" applyFont="1" applyFill="1" applyAlignment="1">
      <alignment horizontal="left" wrapText="1"/>
    </xf>
    <xf numFmtId="0" fontId="23" fillId="0" borderId="7" xfId="0" applyFont="1" applyBorder="1" applyAlignment="1">
      <alignment horizontal="center"/>
    </xf>
    <xf numFmtId="0" fontId="7" fillId="22" borderId="0" xfId="0" applyFont="1" applyFill="1" applyAlignment="1">
      <alignment horizontal="center" vertical="center"/>
    </xf>
    <xf numFmtId="0" fontId="7" fillId="22" borderId="16" xfId="0" applyFont="1" applyFill="1" applyBorder="1" applyAlignment="1">
      <alignment horizontal="center" vertical="center"/>
    </xf>
    <xf numFmtId="0" fontId="7" fillId="22" borderId="4" xfId="0" applyFont="1" applyFill="1" applyBorder="1" applyAlignment="1">
      <alignment horizontal="center" vertical="center"/>
    </xf>
    <xf numFmtId="0" fontId="7" fillId="22" borderId="5" xfId="0" applyFont="1" applyFill="1" applyBorder="1" applyAlignment="1">
      <alignment horizontal="center" vertical="center"/>
    </xf>
    <xf numFmtId="0" fontId="7" fillId="22" borderId="6" xfId="0" applyFont="1" applyFill="1" applyBorder="1" applyAlignment="1">
      <alignment horizontal="center" vertical="center"/>
    </xf>
  </cellXfs>
  <cellStyles count="49">
    <cellStyle name="20 % - uthevingsfarge 1" xfId="4" xr:uid="{BD43F42B-4836-4532-8894-9D1673CB0A4F}"/>
    <cellStyle name="20 % - uthevingsfarge 2" xfId="5" xr:uid="{7C205787-56C9-4600-843D-AE412FB4BFC0}"/>
    <cellStyle name="20 % - uthevingsfarge 3" xfId="6" xr:uid="{0755ED0B-56F7-401B-A8AC-D47CBA13247C}"/>
    <cellStyle name="20 % - uthevingsfarge 4" xfId="7" xr:uid="{09118ED2-BD29-49B4-850B-9FC721E311FC}"/>
    <cellStyle name="20 % - uthevingsfarge 5" xfId="8" xr:uid="{36F359F9-2F3E-4BA4-A374-775F4221D731}"/>
    <cellStyle name="20 % - uthevingsfarge 6" xfId="9" xr:uid="{97EFAC90-1C0C-49CB-9EA7-A5EE18C140CD}"/>
    <cellStyle name="40 % - uthevingsfarge 1" xfId="10" xr:uid="{A0E8FFA5-C770-4025-8AEE-56EBAA189B2E}"/>
    <cellStyle name="40 % - uthevingsfarge 2" xfId="11" xr:uid="{C261EC5B-EC70-4B15-B85A-55DDCD6025C4}"/>
    <cellStyle name="40 % - uthevingsfarge 3" xfId="12" xr:uid="{E0267F33-6162-4FB4-9D26-ECB8F3E3790D}"/>
    <cellStyle name="40 % - uthevingsfarge 4" xfId="13" xr:uid="{7599DAAF-CDE6-4550-B164-C4A7E9DF85E7}"/>
    <cellStyle name="40 % - uthevingsfarge 5" xfId="14" xr:uid="{4FC5D3C7-0F1F-4033-8083-B8E3F1C32B4B}"/>
    <cellStyle name="40 % - uthevingsfarge 6" xfId="15" xr:uid="{4E91CF17-7ED8-428E-A87E-6FFC241B2ACF}"/>
    <cellStyle name="60 % - uthevingsfarge 1" xfId="16" xr:uid="{E78D30F5-2A78-4CAB-93A2-170A6A7F1286}"/>
    <cellStyle name="60 % - uthevingsfarge 2" xfId="17" xr:uid="{4402F929-EF71-46D0-89A9-0FC49DFF60D1}"/>
    <cellStyle name="60 % - uthevingsfarge 3" xfId="18" xr:uid="{75980967-6DBC-4501-A3E2-DC16A10C4808}"/>
    <cellStyle name="60 % - uthevingsfarge 4" xfId="19" xr:uid="{52F3D83C-A995-458A-92A0-293C44C91F0C}"/>
    <cellStyle name="60 % - uthevingsfarge 5" xfId="20" xr:uid="{C1833379-0B91-48C6-BC15-2691366896E2}"/>
    <cellStyle name="60 % - uthevingsfarge 6" xfId="21" xr:uid="{D6706EE9-7CC1-4527-A918-7066AC22D350}"/>
    <cellStyle name="Comma 2" xfId="31" xr:uid="{9BA2BBDB-45DC-483F-8D16-555E10893C29}"/>
    <cellStyle name="Komma" xfId="1" builtinId="3"/>
    <cellStyle name="Komma 11 2" xfId="48" xr:uid="{EA92B2C2-5DCE-4A48-91E0-A70726A0258D}"/>
    <cellStyle name="Komma 2" xfId="22" xr:uid="{A0050E6E-E1AF-4E94-8BB7-E23244C9AB88}"/>
    <cellStyle name="Normal" xfId="0" builtinId="0"/>
    <cellStyle name="Normal 10" xfId="23" xr:uid="{9E50AC56-ECC8-4F6E-A275-ABD7AC0963EF}"/>
    <cellStyle name="Normal 11" xfId="40" xr:uid="{D8816668-F95D-4F49-BCD0-2A0CD0A01CD5}"/>
    <cellStyle name="Normal 19" xfId="24" xr:uid="{AD25880B-0931-4686-96E4-0BD767D029A9}"/>
    <cellStyle name="Normal 2" xfId="29" xr:uid="{61FF3A1A-5535-438D-81E6-A00592A02CC7}"/>
    <cellStyle name="Normal 2 2" xfId="32" xr:uid="{0DEDBAB7-9578-41A8-9C76-8252DB82EDEB}"/>
    <cellStyle name="Normal 2 2 4" xfId="34" xr:uid="{2C429FD1-8290-4B71-9FAD-950C001443BC}"/>
    <cellStyle name="Normal 2 3" xfId="37" xr:uid="{65E8B3E2-E331-4E65-81C7-15904881065A}"/>
    <cellStyle name="Normal 26" xfId="25" xr:uid="{298F2E51-99A7-423F-849E-D1F69DE581AB}"/>
    <cellStyle name="Normal 28" xfId="26" xr:uid="{EF4BD988-BC4F-47A5-BBD2-678A93D7CCBF}"/>
    <cellStyle name="Normal 3 3" xfId="39" xr:uid="{3851735D-5CA9-461A-ABAD-50280EAADAA8}"/>
    <cellStyle name="Normal 4 3 2" xfId="38" xr:uid="{BA21E464-43BE-4481-8AC3-3C9E54C9A0E4}"/>
    <cellStyle name="Normal 5" xfId="45" xr:uid="{316C2903-CB5D-4D4B-8CED-972962E94E59}"/>
    <cellStyle name="Normal 5 2 2" xfId="47" xr:uid="{CA8ECF22-C494-4399-A89F-DD9AA45ACC11}"/>
    <cellStyle name="Normal 5 22" xfId="41" xr:uid="{4C5BDD19-FDF5-44F2-9D04-D24AB21ECD27}"/>
    <cellStyle name="Normal 81" xfId="27" xr:uid="{02C9E38E-C691-44FB-9A26-83BFB0B39C90}"/>
    <cellStyle name="Normal_2011_Q4 KVARTALSRAPPORT" xfId="2" xr:uid="{99108D44-0AA8-4C97-B4F0-3A5DA937CC6E}"/>
    <cellStyle name="Normal_3Q-99" xfId="3" xr:uid="{F9F37F1E-AB98-4CE6-9AF2-1FB8454C66D5}"/>
    <cellStyle name="Procent 2" xfId="33" xr:uid="{E860E194-3C33-4005-A8B7-ABE219D72DBB}"/>
    <cellStyle name="Procent 4" xfId="36" xr:uid="{0255C93A-0DA2-450C-8640-51A96AA50F89}"/>
    <cellStyle name="Prosent" xfId="30" builtinId="5"/>
    <cellStyle name="Prosent 10" xfId="28" xr:uid="{2E528BA6-F612-4C67-8001-4656DEB45365}"/>
    <cellStyle name="Prosent 10 2" xfId="35" xr:uid="{6FB2C4C0-E67F-4A33-AB86-2250A121B989}"/>
    <cellStyle name="Prosent 2" xfId="43" xr:uid="{CE8E82A1-5C9B-49D1-8EC9-27C782FC6DE3}"/>
    <cellStyle name="Prosent 2 2" xfId="46" xr:uid="{C54BFC92-A2B6-4739-8C1B-1ADF8C4C548B}"/>
    <cellStyle name="Prosent 3" xfId="42" xr:uid="{B89AB481-59FC-47C4-8789-71DC2031518D}"/>
    <cellStyle name="Tusental 2" xfId="44" xr:uid="{3006F988-B0DC-497F-9190-C1A20C39BE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ema">
  <a:themeElements>
    <a:clrScheme name="Veidekke">
      <a:dk1>
        <a:srgbClr val="000000"/>
      </a:dk1>
      <a:lt1>
        <a:srgbClr val="FFFFFF"/>
      </a:lt1>
      <a:dk2>
        <a:srgbClr val="DA062B"/>
      </a:dk2>
      <a:lt2>
        <a:srgbClr val="E3E3E3"/>
      </a:lt2>
      <a:accent1>
        <a:srgbClr val="DA062B"/>
      </a:accent1>
      <a:accent2>
        <a:srgbClr val="B2B2B2"/>
      </a:accent2>
      <a:accent3>
        <a:srgbClr val="00687F"/>
      </a:accent3>
      <a:accent4>
        <a:srgbClr val="A1BBA5"/>
      </a:accent4>
      <a:accent5>
        <a:srgbClr val="7DA0C4"/>
      </a:accent5>
      <a:accent6>
        <a:srgbClr val="E2859D"/>
      </a:accent6>
      <a:hlink>
        <a:srgbClr val="DA062B"/>
      </a:hlink>
      <a:folHlink>
        <a:srgbClr val="B2B2B2"/>
      </a:folHlink>
    </a:clrScheme>
    <a:fontScheme name="Veidekk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282FE-A810-49D1-9D32-691B6ECF3FD5}">
  <sheetPr codeName="Ark1"/>
  <dimension ref="A4:L221"/>
  <sheetViews>
    <sheetView showGridLines="0" tabSelected="1" view="pageBreakPreview" zoomScale="90" zoomScaleNormal="90" zoomScaleSheetLayoutView="90" workbookViewId="0">
      <pane ySplit="5" topLeftCell="A165" activePane="bottomLeft" state="frozen"/>
      <selection pane="bottomLeft" activeCell="O172" sqref="O172"/>
    </sheetView>
  </sheetViews>
  <sheetFormatPr baseColWidth="10" defaultColWidth="10.58203125" defaultRowHeight="14" x14ac:dyDescent="0.3"/>
  <cols>
    <col min="1" max="1" width="55.08203125" style="1" customWidth="1"/>
    <col min="2" max="2" width="10.58203125" style="1"/>
    <col min="3" max="3" width="10" style="1" customWidth="1"/>
    <col min="4" max="16384" width="10.58203125" style="1"/>
  </cols>
  <sheetData>
    <row r="4" spans="1:12" x14ac:dyDescent="0.3">
      <c r="A4" s="74"/>
      <c r="B4" s="75" t="s">
        <v>0</v>
      </c>
      <c r="C4" s="75" t="s">
        <v>1</v>
      </c>
      <c r="D4" s="75" t="s">
        <v>2</v>
      </c>
      <c r="E4" s="75" t="s">
        <v>3</v>
      </c>
      <c r="F4" s="75" t="s">
        <v>4</v>
      </c>
      <c r="G4" s="75" t="s">
        <v>5</v>
      </c>
      <c r="H4" s="75" t="s">
        <v>6</v>
      </c>
      <c r="I4" s="75" t="s">
        <v>7</v>
      </c>
      <c r="J4" s="75" t="s">
        <v>8</v>
      </c>
      <c r="K4" s="75" t="s">
        <v>9</v>
      </c>
      <c r="L4" s="75" t="s">
        <v>201</v>
      </c>
    </row>
    <row r="5" spans="1:12" ht="15.5" x14ac:dyDescent="0.35">
      <c r="A5" s="78"/>
      <c r="B5" s="76" t="s">
        <v>10</v>
      </c>
      <c r="C5" s="76" t="s">
        <v>11</v>
      </c>
      <c r="D5" s="76" t="s">
        <v>12</v>
      </c>
      <c r="E5" s="76" t="s">
        <v>13</v>
      </c>
      <c r="F5" s="76" t="s">
        <v>14</v>
      </c>
      <c r="G5" s="76" t="s">
        <v>15</v>
      </c>
      <c r="H5" s="76" t="s">
        <v>16</v>
      </c>
      <c r="I5" s="76" t="s">
        <v>17</v>
      </c>
      <c r="J5" s="76" t="s">
        <v>18</v>
      </c>
      <c r="K5" s="76" t="s">
        <v>19</v>
      </c>
      <c r="L5" s="76" t="s">
        <v>202</v>
      </c>
    </row>
    <row r="6" spans="1:12" x14ac:dyDescent="0.3">
      <c r="A6" s="77" t="s">
        <v>20</v>
      </c>
      <c r="B6" s="88"/>
      <c r="C6" s="88"/>
      <c r="D6" s="88"/>
      <c r="E6" s="88"/>
      <c r="F6" s="88"/>
    </row>
    <row r="7" spans="1:12" x14ac:dyDescent="0.3">
      <c r="A7" s="77"/>
      <c r="B7" s="88"/>
      <c r="C7" s="88"/>
      <c r="D7" s="88"/>
      <c r="E7" s="88"/>
      <c r="F7" s="88"/>
    </row>
    <row r="8" spans="1:12" ht="15.5" x14ac:dyDescent="0.35">
      <c r="A8" s="78" t="s">
        <v>21</v>
      </c>
      <c r="B8" s="81"/>
      <c r="C8" s="81"/>
      <c r="D8" s="131"/>
      <c r="E8" s="131"/>
      <c r="F8" s="131"/>
      <c r="G8" s="131"/>
      <c r="H8" s="131"/>
      <c r="I8" s="131"/>
      <c r="J8" s="131"/>
      <c r="K8" s="131"/>
      <c r="L8" s="131"/>
    </row>
    <row r="9" spans="1:12" x14ac:dyDescent="0.3">
      <c r="A9" s="79" t="s">
        <v>22</v>
      </c>
      <c r="B9" s="89">
        <v>4178.027</v>
      </c>
      <c r="C9" s="89">
        <v>3580.4229999999998</v>
      </c>
      <c r="D9" s="89">
        <v>3600.8100000000004</v>
      </c>
      <c r="E9" s="89">
        <v>3381</v>
      </c>
      <c r="F9" s="89">
        <v>4076</v>
      </c>
      <c r="G9" s="89">
        <v>3471</v>
      </c>
      <c r="H9" s="89">
        <v>3564</v>
      </c>
      <c r="I9" s="89">
        <v>3005</v>
      </c>
      <c r="J9" s="89">
        <v>3473.8769999999986</v>
      </c>
      <c r="K9" s="89">
        <v>3196</v>
      </c>
      <c r="L9" s="89">
        <v>3214</v>
      </c>
    </row>
    <row r="10" spans="1:12" x14ac:dyDescent="0.3">
      <c r="A10" s="77" t="s">
        <v>23</v>
      </c>
      <c r="B10" s="90">
        <v>-4110.6324999999997</v>
      </c>
      <c r="C10" s="90">
        <v>-3431.3639999999996</v>
      </c>
      <c r="D10" s="90">
        <v>-3432.1370000000006</v>
      </c>
      <c r="E10" s="90">
        <v>-3230</v>
      </c>
      <c r="F10" s="90">
        <v>-3882</v>
      </c>
      <c r="G10" s="90">
        <v>-3325</v>
      </c>
      <c r="H10" s="90">
        <v>-3383</v>
      </c>
      <c r="I10" s="90">
        <v>-2848</v>
      </c>
      <c r="J10" s="90">
        <v>-3288.2059999999965</v>
      </c>
      <c r="K10" s="90">
        <v>-3058</v>
      </c>
      <c r="L10" s="90">
        <v>-3049</v>
      </c>
    </row>
    <row r="11" spans="1:12" x14ac:dyDescent="0.3">
      <c r="A11" s="77" t="s">
        <v>24</v>
      </c>
      <c r="B11" s="90">
        <v>0</v>
      </c>
      <c r="C11" s="90">
        <v>0</v>
      </c>
      <c r="D11" s="90">
        <v>0</v>
      </c>
      <c r="E11" s="90">
        <v>0</v>
      </c>
      <c r="F11" s="90">
        <v>0</v>
      </c>
      <c r="G11" s="90">
        <v>0</v>
      </c>
      <c r="H11" s="90">
        <v>0</v>
      </c>
      <c r="I11" s="90">
        <v>0</v>
      </c>
      <c r="J11" s="90">
        <v>0</v>
      </c>
      <c r="K11" s="90">
        <v>0</v>
      </c>
      <c r="L11" s="90">
        <v>0</v>
      </c>
    </row>
    <row r="12" spans="1:12" x14ac:dyDescent="0.3">
      <c r="A12" s="77" t="s">
        <v>25</v>
      </c>
      <c r="B12" s="90">
        <v>-42.008000000000024</v>
      </c>
      <c r="C12" s="90">
        <v>-42.188000000000002</v>
      </c>
      <c r="D12" s="90">
        <v>-40.884999999999991</v>
      </c>
      <c r="E12" s="90">
        <v>-40</v>
      </c>
      <c r="F12" s="90">
        <v>-45</v>
      </c>
      <c r="G12" s="90">
        <v>-41</v>
      </c>
      <c r="H12" s="90">
        <v>-48</v>
      </c>
      <c r="I12" s="90">
        <v>-40</v>
      </c>
      <c r="J12" s="90">
        <v>-51.274000000000001</v>
      </c>
      <c r="K12" s="90">
        <v>-41</v>
      </c>
      <c r="L12" s="90">
        <v>-42</v>
      </c>
    </row>
    <row r="13" spans="1:12" x14ac:dyDescent="0.3">
      <c r="A13" s="80" t="s">
        <v>26</v>
      </c>
      <c r="B13" s="83">
        <v>25.386500000000311</v>
      </c>
      <c r="C13" s="83">
        <v>106.87100000000019</v>
      </c>
      <c r="D13" s="83">
        <v>127.78799999999978</v>
      </c>
      <c r="E13" s="83">
        <v>110</v>
      </c>
      <c r="F13" s="83">
        <v>149</v>
      </c>
      <c r="G13" s="83">
        <v>106</v>
      </c>
      <c r="H13" s="83">
        <v>133</v>
      </c>
      <c r="I13" s="83">
        <v>116</v>
      </c>
      <c r="J13" s="83">
        <v>134.39700000000209</v>
      </c>
      <c r="K13" s="83">
        <v>97</v>
      </c>
      <c r="L13" s="83">
        <v>122</v>
      </c>
    </row>
    <row r="14" spans="1:12" x14ac:dyDescent="0.3">
      <c r="A14" s="77" t="s">
        <v>27</v>
      </c>
      <c r="B14" s="90">
        <v>9.0345000000000013</v>
      </c>
      <c r="C14" s="90">
        <v>11.759</v>
      </c>
      <c r="D14" s="90">
        <v>11.713999999999999</v>
      </c>
      <c r="E14" s="90">
        <v>8</v>
      </c>
      <c r="F14" s="90">
        <v>6</v>
      </c>
      <c r="G14" s="90">
        <v>7</v>
      </c>
      <c r="H14" s="90">
        <v>5</v>
      </c>
      <c r="I14" s="90">
        <v>1</v>
      </c>
      <c r="J14" s="90">
        <v>4.9809999999999963</v>
      </c>
      <c r="K14" s="90">
        <v>11</v>
      </c>
      <c r="L14" s="90">
        <v>5</v>
      </c>
    </row>
    <row r="15" spans="1:12" x14ac:dyDescent="0.3">
      <c r="A15" s="80" t="s">
        <v>28</v>
      </c>
      <c r="B15" s="91">
        <v>34.421000000000312</v>
      </c>
      <c r="C15" s="91">
        <v>118.63000000000019</v>
      </c>
      <c r="D15" s="91">
        <v>139.50199999999978</v>
      </c>
      <c r="E15" s="91">
        <v>118</v>
      </c>
      <c r="F15" s="91">
        <v>155</v>
      </c>
      <c r="G15" s="91">
        <v>113</v>
      </c>
      <c r="H15" s="91">
        <v>138</v>
      </c>
      <c r="I15" s="91">
        <v>117</v>
      </c>
      <c r="J15" s="91">
        <v>139.37800000000209</v>
      </c>
      <c r="K15" s="91">
        <v>108</v>
      </c>
      <c r="L15" s="91">
        <v>128</v>
      </c>
    </row>
    <row r="16" spans="1:12" ht="14.5" x14ac:dyDescent="0.35">
      <c r="A16" s="79"/>
      <c r="B16" s="89"/>
      <c r="C16" s="127"/>
      <c r="D16" s="132"/>
      <c r="E16" s="127"/>
      <c r="F16" s="127"/>
      <c r="G16" s="127"/>
      <c r="H16" s="127"/>
      <c r="I16" s="127"/>
      <c r="J16" s="127"/>
      <c r="K16" s="127"/>
      <c r="L16" s="127"/>
    </row>
    <row r="17" spans="1:12" x14ac:dyDescent="0.3">
      <c r="A17" s="79" t="s">
        <v>29</v>
      </c>
      <c r="B17" s="89"/>
      <c r="C17" s="89"/>
      <c r="D17" s="89"/>
      <c r="E17" s="89"/>
      <c r="F17" s="89"/>
      <c r="G17" s="89"/>
      <c r="H17" s="89"/>
      <c r="I17" s="89"/>
      <c r="J17" s="89"/>
      <c r="K17" s="89"/>
      <c r="L17" s="89"/>
    </row>
    <row r="18" spans="1:12" x14ac:dyDescent="0.3">
      <c r="A18" s="77" t="s">
        <v>30</v>
      </c>
      <c r="B18" s="82">
        <v>1345.181</v>
      </c>
      <c r="C18" s="82">
        <v>1302.2849999999999</v>
      </c>
      <c r="D18" s="82">
        <v>1270.6670000000001</v>
      </c>
      <c r="E18" s="82">
        <v>1252</v>
      </c>
      <c r="F18" s="82">
        <v>1295</v>
      </c>
      <c r="G18" s="82">
        <v>1308</v>
      </c>
      <c r="H18" s="82">
        <v>1304</v>
      </c>
      <c r="I18" s="82">
        <v>1304</v>
      </c>
      <c r="J18" s="82">
        <v>1370.905</v>
      </c>
      <c r="K18" s="82">
        <v>1357</v>
      </c>
      <c r="L18" s="82">
        <v>1341</v>
      </c>
    </row>
    <row r="19" spans="1:12" x14ac:dyDescent="0.3">
      <c r="A19" s="77" t="s">
        <v>31</v>
      </c>
      <c r="B19" s="82">
        <v>1968.0170000000003</v>
      </c>
      <c r="C19" s="82">
        <v>2080.9049999999997</v>
      </c>
      <c r="D19" s="82">
        <v>1964.2230000000004</v>
      </c>
      <c r="E19" s="82">
        <v>1915</v>
      </c>
      <c r="F19" s="82">
        <v>2174</v>
      </c>
      <c r="G19" s="82">
        <v>2249</v>
      </c>
      <c r="H19" s="82">
        <v>2307</v>
      </c>
      <c r="I19" s="82">
        <v>2267</v>
      </c>
      <c r="J19" s="82">
        <v>2197.6870000000008</v>
      </c>
      <c r="K19" s="82">
        <v>2025</v>
      </c>
      <c r="L19" s="82">
        <v>2225</v>
      </c>
    </row>
    <row r="20" spans="1:12" x14ac:dyDescent="0.3">
      <c r="A20" s="77" t="s">
        <v>32</v>
      </c>
      <c r="B20" s="82">
        <v>3286.364</v>
      </c>
      <c r="C20" s="82">
        <v>3211.0299999999997</v>
      </c>
      <c r="D20" s="82">
        <v>3202.0989999999997</v>
      </c>
      <c r="E20" s="82">
        <v>3263</v>
      </c>
      <c r="F20" s="82">
        <v>3455</v>
      </c>
      <c r="G20" s="82">
        <v>3333</v>
      </c>
      <c r="H20" s="82">
        <v>3001</v>
      </c>
      <c r="I20" s="82">
        <v>2933</v>
      </c>
      <c r="J20" s="82">
        <v>3033.4759999999997</v>
      </c>
      <c r="K20" s="82">
        <v>3264</v>
      </c>
      <c r="L20" s="82">
        <v>2922</v>
      </c>
    </row>
    <row r="21" spans="1:12" x14ac:dyDescent="0.3">
      <c r="A21" s="80" t="s">
        <v>33</v>
      </c>
      <c r="B21" s="83">
        <v>6599.5619999999999</v>
      </c>
      <c r="C21" s="83">
        <v>6594.2199999999993</v>
      </c>
      <c r="D21" s="83">
        <v>6436.9889999999996</v>
      </c>
      <c r="E21" s="83">
        <v>6430</v>
      </c>
      <c r="F21" s="83">
        <v>6924</v>
      </c>
      <c r="G21" s="83">
        <v>6890</v>
      </c>
      <c r="H21" s="83">
        <v>6612</v>
      </c>
      <c r="I21" s="83">
        <v>6504</v>
      </c>
      <c r="J21" s="83">
        <v>6602.0680000000002</v>
      </c>
      <c r="K21" s="83">
        <v>6645</v>
      </c>
      <c r="L21" s="83">
        <v>6488</v>
      </c>
    </row>
    <row r="22" spans="1:12" x14ac:dyDescent="0.3">
      <c r="A22" s="77" t="s">
        <v>34</v>
      </c>
      <c r="B22" s="82">
        <v>1188.8030000000001</v>
      </c>
      <c r="C22" s="82">
        <v>1307.444</v>
      </c>
      <c r="D22" s="82">
        <v>1432.66</v>
      </c>
      <c r="E22" s="82">
        <v>1551</v>
      </c>
      <c r="F22" s="86">
        <v>1164</v>
      </c>
      <c r="G22" s="82">
        <v>1277</v>
      </c>
      <c r="H22" s="82">
        <v>1382</v>
      </c>
      <c r="I22" s="82">
        <v>1499</v>
      </c>
      <c r="J22" s="82">
        <v>1121.3430000000001</v>
      </c>
      <c r="K22" s="82">
        <v>1226</v>
      </c>
      <c r="L22" s="82">
        <v>1331</v>
      </c>
    </row>
    <row r="23" spans="1:12" x14ac:dyDescent="0.3">
      <c r="A23" s="77" t="s">
        <v>35</v>
      </c>
      <c r="B23" s="82">
        <v>771.96299999999997</v>
      </c>
      <c r="C23" s="82">
        <v>770.58299999999997</v>
      </c>
      <c r="D23" s="82">
        <v>759.40200000000004</v>
      </c>
      <c r="E23" s="82">
        <v>745</v>
      </c>
      <c r="F23" s="86">
        <v>869</v>
      </c>
      <c r="G23" s="82">
        <v>886</v>
      </c>
      <c r="H23" s="82">
        <v>883</v>
      </c>
      <c r="I23" s="82">
        <v>885</v>
      </c>
      <c r="J23" s="82">
        <v>924.76900000000001</v>
      </c>
      <c r="K23" s="82">
        <v>923</v>
      </c>
      <c r="L23" s="82">
        <v>912</v>
      </c>
    </row>
    <row r="24" spans="1:12" x14ac:dyDescent="0.3">
      <c r="A24" s="77" t="s">
        <v>36</v>
      </c>
      <c r="B24" s="82">
        <v>4638.7960000000003</v>
      </c>
      <c r="C24" s="82">
        <v>4516.1909999999998</v>
      </c>
      <c r="D24" s="82">
        <v>4244.9279999999999</v>
      </c>
      <c r="E24" s="82">
        <v>4134</v>
      </c>
      <c r="F24" s="82">
        <v>4893</v>
      </c>
      <c r="G24" s="82">
        <v>4727</v>
      </c>
      <c r="H24" s="82">
        <v>4347</v>
      </c>
      <c r="I24" s="82">
        <v>4120</v>
      </c>
      <c r="J24" s="82">
        <v>4555.9580000000005</v>
      </c>
      <c r="K24" s="82">
        <v>4497</v>
      </c>
      <c r="L24" s="82">
        <v>4245</v>
      </c>
    </row>
    <row r="25" spans="1:12" x14ac:dyDescent="0.3">
      <c r="A25" s="80" t="s">
        <v>37</v>
      </c>
      <c r="B25" s="83">
        <v>6599.5619999999999</v>
      </c>
      <c r="C25" s="83">
        <v>6594.2179999999998</v>
      </c>
      <c r="D25" s="83">
        <v>6436.99</v>
      </c>
      <c r="E25" s="83">
        <v>6430</v>
      </c>
      <c r="F25" s="83">
        <v>6924</v>
      </c>
      <c r="G25" s="83">
        <v>6890</v>
      </c>
      <c r="H25" s="83">
        <v>6612</v>
      </c>
      <c r="I25" s="83">
        <v>6504</v>
      </c>
      <c r="J25" s="83">
        <v>6602.0700000000006</v>
      </c>
      <c r="K25" s="83">
        <v>6645</v>
      </c>
      <c r="L25" s="83">
        <v>6488</v>
      </c>
    </row>
    <row r="26" spans="1:12" x14ac:dyDescent="0.3">
      <c r="A26" s="79"/>
      <c r="B26" s="90"/>
      <c r="C26" s="90"/>
      <c r="D26" s="90"/>
      <c r="E26" s="90"/>
      <c r="F26" s="90"/>
      <c r="G26" s="90"/>
      <c r="H26" s="90"/>
      <c r="I26" s="90"/>
      <c r="J26" s="90"/>
      <c r="K26" s="90"/>
      <c r="L26" s="90"/>
    </row>
    <row r="27" spans="1:12" x14ac:dyDescent="0.3">
      <c r="A27" s="77" t="s">
        <v>38</v>
      </c>
      <c r="B27" s="90">
        <v>14762</v>
      </c>
      <c r="C27" s="90">
        <v>13999</v>
      </c>
      <c r="D27" s="90">
        <v>14762</v>
      </c>
      <c r="E27" s="90">
        <v>14048</v>
      </c>
      <c r="F27" s="90">
        <v>13358</v>
      </c>
      <c r="G27" s="90">
        <v>12871</v>
      </c>
      <c r="H27" s="90">
        <v>12643</v>
      </c>
      <c r="I27" s="90">
        <v>13318</v>
      </c>
      <c r="J27" s="90">
        <v>13537</v>
      </c>
      <c r="K27" s="90">
        <v>14389</v>
      </c>
      <c r="L27" s="90">
        <v>16765</v>
      </c>
    </row>
    <row r="28" spans="1:12" x14ac:dyDescent="0.3">
      <c r="A28" s="77" t="s">
        <v>39</v>
      </c>
      <c r="B28" s="90">
        <v>2228</v>
      </c>
      <c r="C28" s="90">
        <v>2839</v>
      </c>
      <c r="D28" s="90">
        <v>4361</v>
      </c>
      <c r="E28" s="90">
        <v>2667</v>
      </c>
      <c r="F28" s="90">
        <v>3379</v>
      </c>
      <c r="G28" s="90">
        <v>2934</v>
      </c>
      <c r="H28" s="90">
        <v>3345</v>
      </c>
      <c r="I28" s="90">
        <v>3702</v>
      </c>
      <c r="J28" s="90">
        <v>3701</v>
      </c>
      <c r="K28" s="90">
        <v>4071</v>
      </c>
      <c r="L28" s="90">
        <v>5627</v>
      </c>
    </row>
    <row r="29" spans="1:12" x14ac:dyDescent="0.3">
      <c r="A29" s="77"/>
      <c r="B29" s="92"/>
      <c r="C29" s="92"/>
      <c r="D29" s="92"/>
      <c r="E29" s="92"/>
      <c r="F29" s="92"/>
      <c r="G29" s="92"/>
      <c r="H29" s="92"/>
      <c r="I29" s="92"/>
      <c r="J29" s="92"/>
      <c r="K29" s="92"/>
      <c r="L29" s="92"/>
    </row>
    <row r="30" spans="1:12" ht="15.5" x14ac:dyDescent="0.35">
      <c r="A30" s="78" t="s">
        <v>40</v>
      </c>
      <c r="B30" s="92"/>
      <c r="C30" s="92"/>
      <c r="D30" s="92"/>
      <c r="E30" s="92"/>
      <c r="F30" s="92"/>
      <c r="G30" s="92"/>
      <c r="H30" s="92"/>
      <c r="I30" s="92"/>
      <c r="J30" s="92"/>
      <c r="K30" s="92"/>
      <c r="L30" s="92"/>
    </row>
    <row r="31" spans="1:12" x14ac:dyDescent="0.3">
      <c r="A31" s="79" t="s">
        <v>22</v>
      </c>
      <c r="B31" s="89">
        <v>2114.7020000000011</v>
      </c>
      <c r="C31" s="89">
        <v>1683.42</v>
      </c>
      <c r="D31" s="89">
        <v>2332.0199999999995</v>
      </c>
      <c r="E31" s="89">
        <v>2782</v>
      </c>
      <c r="F31" s="89">
        <v>2049</v>
      </c>
      <c r="G31" s="89">
        <v>1463</v>
      </c>
      <c r="H31" s="89">
        <v>2459</v>
      </c>
      <c r="I31" s="89">
        <v>2777</v>
      </c>
      <c r="J31" s="89">
        <v>2448.0109999999995</v>
      </c>
      <c r="K31" s="89">
        <v>1715</v>
      </c>
      <c r="L31" s="89">
        <v>2523</v>
      </c>
    </row>
    <row r="32" spans="1:12" x14ac:dyDescent="0.3">
      <c r="A32" s="77" t="s">
        <v>23</v>
      </c>
      <c r="B32" s="90">
        <v>-1972.3195780000005</v>
      </c>
      <c r="C32" s="90">
        <v>-1735.3100000000002</v>
      </c>
      <c r="D32" s="90">
        <v>-2121.8609999999999</v>
      </c>
      <c r="E32" s="90">
        <v>-2398</v>
      </c>
      <c r="F32" s="90">
        <v>-1848</v>
      </c>
      <c r="G32" s="90">
        <v>-1474</v>
      </c>
      <c r="H32" s="90">
        <v>-2201</v>
      </c>
      <c r="I32" s="90">
        <v>-2329</v>
      </c>
      <c r="J32" s="90">
        <v>-2186</v>
      </c>
      <c r="K32" s="90">
        <v>-1746</v>
      </c>
      <c r="L32" s="90">
        <v>-2252</v>
      </c>
    </row>
    <row r="33" spans="1:12" x14ac:dyDescent="0.3">
      <c r="A33" s="77" t="s">
        <v>24</v>
      </c>
      <c r="B33" s="90">
        <v>6.1139999999999972</v>
      </c>
      <c r="C33" s="90">
        <v>-1.056</v>
      </c>
      <c r="D33" s="90">
        <v>-0.82899999999999996</v>
      </c>
      <c r="E33" s="90">
        <v>3</v>
      </c>
      <c r="F33" s="90">
        <v>4</v>
      </c>
      <c r="G33" s="90">
        <v>-1</v>
      </c>
      <c r="H33" s="90">
        <v>2</v>
      </c>
      <c r="I33" s="90">
        <v>-2</v>
      </c>
      <c r="J33" s="90">
        <v>3</v>
      </c>
      <c r="K33" s="90">
        <v>-1</v>
      </c>
      <c r="L33" s="90">
        <v>2</v>
      </c>
    </row>
    <row r="34" spans="1:12" x14ac:dyDescent="0.3">
      <c r="A34" s="77" t="s">
        <v>25</v>
      </c>
      <c r="B34" s="90">
        <v>-119.19199999999996</v>
      </c>
      <c r="C34" s="90">
        <v>-115.28</v>
      </c>
      <c r="D34" s="90">
        <v>-115.23499999999999</v>
      </c>
      <c r="E34" s="90">
        <v>-114</v>
      </c>
      <c r="F34" s="90">
        <v>-113</v>
      </c>
      <c r="G34" s="90">
        <v>-112</v>
      </c>
      <c r="H34" s="90">
        <v>-113</v>
      </c>
      <c r="I34" s="90">
        <v>-111</v>
      </c>
      <c r="J34" s="90">
        <v>-122</v>
      </c>
      <c r="K34" s="90">
        <v>-109</v>
      </c>
      <c r="L34" s="90">
        <v>-109</v>
      </c>
    </row>
    <row r="35" spans="1:12" x14ac:dyDescent="0.3">
      <c r="A35" s="80" t="s">
        <v>26</v>
      </c>
      <c r="B35" s="83">
        <v>29.304422000000628</v>
      </c>
      <c r="C35" s="83">
        <v>-168.22600000000011</v>
      </c>
      <c r="D35" s="83">
        <v>94.094999999999658</v>
      </c>
      <c r="E35" s="83">
        <v>274</v>
      </c>
      <c r="F35" s="83">
        <v>93</v>
      </c>
      <c r="G35" s="83">
        <v>-124</v>
      </c>
      <c r="H35" s="83">
        <v>147</v>
      </c>
      <c r="I35" s="83">
        <v>336</v>
      </c>
      <c r="J35" s="83">
        <v>144</v>
      </c>
      <c r="K35" s="83">
        <v>-143</v>
      </c>
      <c r="L35" s="83">
        <v>164</v>
      </c>
    </row>
    <row r="36" spans="1:12" x14ac:dyDescent="0.3">
      <c r="A36" s="77" t="s">
        <v>27</v>
      </c>
      <c r="B36" s="90">
        <v>-17.057499999999997</v>
      </c>
      <c r="C36" s="90">
        <v>-38.414000000000001</v>
      </c>
      <c r="D36" s="90">
        <v>10.850999999999999</v>
      </c>
      <c r="E36" s="90">
        <v>-11</v>
      </c>
      <c r="F36" s="90">
        <v>-10</v>
      </c>
      <c r="G36" s="90">
        <v>-8</v>
      </c>
      <c r="H36" s="90">
        <v>-11</v>
      </c>
      <c r="I36" s="90">
        <v>-11</v>
      </c>
      <c r="J36" s="90">
        <v>-10</v>
      </c>
      <c r="K36" s="90">
        <v>-7</v>
      </c>
      <c r="L36" s="90">
        <v>-9</v>
      </c>
    </row>
    <row r="37" spans="1:12" x14ac:dyDescent="0.3">
      <c r="A37" s="80" t="s">
        <v>28</v>
      </c>
      <c r="B37" s="91">
        <v>12.24692200000063</v>
      </c>
      <c r="C37" s="91">
        <v>-206.6400000000001</v>
      </c>
      <c r="D37" s="91">
        <v>104.94599999999966</v>
      </c>
      <c r="E37" s="91">
        <v>263</v>
      </c>
      <c r="F37" s="91">
        <v>82</v>
      </c>
      <c r="G37" s="91">
        <v>-132</v>
      </c>
      <c r="H37" s="91">
        <v>136</v>
      </c>
      <c r="I37" s="91">
        <v>325</v>
      </c>
      <c r="J37" s="91">
        <v>133.84000000000083</v>
      </c>
      <c r="K37" s="91">
        <v>-149</v>
      </c>
      <c r="L37" s="91">
        <v>155</v>
      </c>
    </row>
    <row r="38" spans="1:12" x14ac:dyDescent="0.3">
      <c r="A38" s="79"/>
      <c r="B38" s="82"/>
      <c r="C38" s="128"/>
      <c r="D38" s="128"/>
      <c r="E38" s="127"/>
      <c r="F38" s="128"/>
      <c r="G38" s="127"/>
      <c r="H38" s="127"/>
      <c r="I38" s="128"/>
      <c r="J38" s="128"/>
      <c r="K38" s="128"/>
      <c r="L38" s="128"/>
    </row>
    <row r="39" spans="1:12" x14ac:dyDescent="0.3">
      <c r="A39" s="133" t="s">
        <v>41</v>
      </c>
      <c r="B39" s="82"/>
      <c r="C39" s="128"/>
      <c r="D39" s="128"/>
      <c r="E39" s="82"/>
      <c r="F39" s="82"/>
      <c r="G39" s="82"/>
      <c r="H39" s="82"/>
      <c r="I39" s="82"/>
      <c r="J39" s="82"/>
      <c r="K39" s="82"/>
      <c r="L39" s="82"/>
    </row>
    <row r="40" spans="1:12" x14ac:dyDescent="0.3">
      <c r="A40" s="2" t="s">
        <v>22</v>
      </c>
      <c r="B40" s="95">
        <v>1347.726163771862</v>
      </c>
      <c r="C40" s="95">
        <v>1473.4125792135699</v>
      </c>
      <c r="D40" s="95">
        <v>1461.185366184395</v>
      </c>
      <c r="E40" s="95">
        <v>1652</v>
      </c>
      <c r="F40" s="95">
        <v>1346</v>
      </c>
      <c r="G40" s="95">
        <v>1294</v>
      </c>
      <c r="H40" s="82">
        <v>1494</v>
      </c>
      <c r="I40" s="82">
        <v>1390</v>
      </c>
      <c r="J40" s="82">
        <v>1643</v>
      </c>
      <c r="K40" s="82">
        <v>1576</v>
      </c>
      <c r="L40" s="82">
        <v>1592</v>
      </c>
    </row>
    <row r="41" spans="1:12" x14ac:dyDescent="0.3">
      <c r="A41" s="2" t="s">
        <v>28</v>
      </c>
      <c r="B41" s="95">
        <v>-1.7690698123751023</v>
      </c>
      <c r="C41" s="95">
        <v>36.127249072708395</v>
      </c>
      <c r="D41" s="95">
        <v>25.361855653480482</v>
      </c>
      <c r="E41" s="95">
        <v>51</v>
      </c>
      <c r="F41" s="95">
        <v>48</v>
      </c>
      <c r="G41" s="95">
        <v>14</v>
      </c>
      <c r="H41" s="82">
        <v>71</v>
      </c>
      <c r="I41" s="82">
        <v>96</v>
      </c>
      <c r="J41" s="82">
        <v>103</v>
      </c>
      <c r="K41" s="82">
        <v>61</v>
      </c>
      <c r="L41" s="82">
        <v>121</v>
      </c>
    </row>
    <row r="42" spans="1:12" x14ac:dyDescent="0.3">
      <c r="A42" s="79"/>
      <c r="B42" s="82"/>
      <c r="C42" s="128"/>
      <c r="D42" s="128"/>
      <c r="E42" s="82"/>
      <c r="F42" s="82"/>
      <c r="G42" s="82"/>
      <c r="H42" s="82"/>
      <c r="I42" s="82"/>
      <c r="J42" s="82"/>
      <c r="K42" s="82"/>
      <c r="L42" s="82"/>
    </row>
    <row r="43" spans="1:12" x14ac:dyDescent="0.3">
      <c r="A43" s="133" t="s">
        <v>42</v>
      </c>
      <c r="B43" s="82"/>
      <c r="C43" s="128"/>
      <c r="D43" s="128"/>
      <c r="E43" s="82"/>
      <c r="F43" s="82"/>
      <c r="G43" s="82"/>
      <c r="H43" s="82"/>
      <c r="I43" s="82"/>
      <c r="J43" s="82"/>
      <c r="K43" s="82"/>
      <c r="L43" s="82"/>
    </row>
    <row r="44" spans="1:12" x14ac:dyDescent="0.3">
      <c r="A44" s="2" t="s">
        <v>22</v>
      </c>
      <c r="B44" s="95">
        <v>766.83083622813729</v>
      </c>
      <c r="C44" s="95">
        <v>210.00642078642991</v>
      </c>
      <c r="D44" s="95">
        <v>870.83563381560555</v>
      </c>
      <c r="E44" s="95">
        <v>1130</v>
      </c>
      <c r="F44" s="95">
        <v>703</v>
      </c>
      <c r="G44" s="95">
        <v>169</v>
      </c>
      <c r="H44" s="82">
        <v>965</v>
      </c>
      <c r="I44" s="82">
        <v>1388</v>
      </c>
      <c r="J44" s="82">
        <v>805</v>
      </c>
      <c r="K44" s="82">
        <v>138</v>
      </c>
      <c r="L44" s="82">
        <v>930</v>
      </c>
    </row>
    <row r="45" spans="1:12" x14ac:dyDescent="0.3">
      <c r="A45" s="2" t="s">
        <v>28</v>
      </c>
      <c r="B45" s="95">
        <v>14.015069812375089</v>
      </c>
      <c r="C45" s="95">
        <v>-242.76524907270837</v>
      </c>
      <c r="D45" s="95">
        <v>79.580144346519461</v>
      </c>
      <c r="E45" s="95">
        <v>212</v>
      </c>
      <c r="F45" s="95">
        <v>34</v>
      </c>
      <c r="G45" s="95">
        <v>-147</v>
      </c>
      <c r="H45" s="82">
        <v>65</v>
      </c>
      <c r="I45" s="82">
        <v>229</v>
      </c>
      <c r="J45" s="82">
        <v>30</v>
      </c>
      <c r="K45" s="82">
        <v>-211</v>
      </c>
      <c r="L45" s="82">
        <v>34</v>
      </c>
    </row>
    <row r="46" spans="1:12" x14ac:dyDescent="0.3">
      <c r="A46" s="79"/>
      <c r="B46" s="82"/>
      <c r="C46" s="128"/>
      <c r="D46" s="128"/>
      <c r="E46" s="82"/>
      <c r="F46" s="82"/>
      <c r="G46" s="82"/>
      <c r="H46" s="82"/>
      <c r="I46" s="82"/>
      <c r="J46" s="82"/>
      <c r="K46" s="82"/>
      <c r="L46" s="82"/>
    </row>
    <row r="47" spans="1:12" x14ac:dyDescent="0.3">
      <c r="A47" s="79" t="s">
        <v>29</v>
      </c>
      <c r="B47" s="82"/>
      <c r="C47" s="82"/>
      <c r="D47" s="82"/>
      <c r="E47" s="82"/>
      <c r="F47" s="82"/>
      <c r="G47" s="82"/>
      <c r="H47" s="82"/>
      <c r="I47" s="82"/>
      <c r="J47" s="82"/>
      <c r="K47" s="82"/>
      <c r="L47" s="82"/>
    </row>
    <row r="48" spans="1:12" x14ac:dyDescent="0.3">
      <c r="A48" s="77" t="s">
        <v>30</v>
      </c>
      <c r="B48" s="82">
        <v>2748.4879999999998</v>
      </c>
      <c r="C48" s="82">
        <v>2704.0680000000002</v>
      </c>
      <c r="D48" s="82">
        <v>2696.413</v>
      </c>
      <c r="E48" s="82">
        <v>2634</v>
      </c>
      <c r="F48" s="82">
        <v>2569</v>
      </c>
      <c r="G48" s="82">
        <v>2431</v>
      </c>
      <c r="H48" s="82">
        <v>2482</v>
      </c>
      <c r="I48" s="82">
        <v>2477</v>
      </c>
      <c r="J48" s="82">
        <v>2564.5210000000002</v>
      </c>
      <c r="K48" s="82">
        <v>2574</v>
      </c>
      <c r="L48" s="82">
        <v>2640</v>
      </c>
    </row>
    <row r="49" spans="1:12" x14ac:dyDescent="0.3">
      <c r="A49" s="77" t="s">
        <v>31</v>
      </c>
      <c r="B49" s="82">
        <v>2389.9579999999996</v>
      </c>
      <c r="C49" s="82">
        <v>2375.1799999999998</v>
      </c>
      <c r="D49" s="82">
        <v>2909.7219999999998</v>
      </c>
      <c r="E49" s="82">
        <v>3350</v>
      </c>
      <c r="F49" s="82">
        <v>2471</v>
      </c>
      <c r="G49" s="82">
        <v>2056</v>
      </c>
      <c r="H49" s="82">
        <v>3029</v>
      </c>
      <c r="I49" s="82">
        <v>3012</v>
      </c>
      <c r="J49" s="115">
        <v>2118.8119999999999</v>
      </c>
      <c r="K49" s="115">
        <v>1942</v>
      </c>
      <c r="L49" s="115">
        <v>2815</v>
      </c>
    </row>
    <row r="50" spans="1:12" x14ac:dyDescent="0.3">
      <c r="A50" s="77" t="s">
        <v>32</v>
      </c>
      <c r="B50" s="82">
        <v>38.911000000000001</v>
      </c>
      <c r="C50" s="82">
        <v>31.036000000000001</v>
      </c>
      <c r="D50" s="82">
        <v>29.374000000000002</v>
      </c>
      <c r="E50" s="82">
        <v>20</v>
      </c>
      <c r="F50" s="82">
        <v>26</v>
      </c>
      <c r="G50" s="82">
        <v>20</v>
      </c>
      <c r="H50" s="82">
        <v>17</v>
      </c>
      <c r="I50" s="82">
        <v>162</v>
      </c>
      <c r="J50" s="115">
        <v>237.26000000000002</v>
      </c>
      <c r="K50" s="115">
        <v>339</v>
      </c>
      <c r="L50" s="115">
        <v>15</v>
      </c>
    </row>
    <row r="51" spans="1:12" x14ac:dyDescent="0.3">
      <c r="A51" s="80" t="s">
        <v>33</v>
      </c>
      <c r="B51" s="83">
        <v>5177.357</v>
      </c>
      <c r="C51" s="83">
        <v>5110.2839999999997</v>
      </c>
      <c r="D51" s="83">
        <v>5635.509</v>
      </c>
      <c r="E51" s="83">
        <v>6004</v>
      </c>
      <c r="F51" s="83">
        <v>5066</v>
      </c>
      <c r="G51" s="83">
        <v>4507</v>
      </c>
      <c r="H51" s="83">
        <v>5528</v>
      </c>
      <c r="I51" s="83">
        <v>5651</v>
      </c>
      <c r="J51" s="160">
        <v>4920.5930000000008</v>
      </c>
      <c r="K51" s="160">
        <v>4855</v>
      </c>
      <c r="L51" s="160">
        <v>5470</v>
      </c>
    </row>
    <row r="52" spans="1:12" x14ac:dyDescent="0.3">
      <c r="A52" s="77" t="s">
        <v>34</v>
      </c>
      <c r="B52" s="82">
        <v>583.67499999999995</v>
      </c>
      <c r="C52" s="82">
        <v>395.42699999999996</v>
      </c>
      <c r="D52" s="82">
        <v>495.53400000000005</v>
      </c>
      <c r="E52" s="82">
        <v>756</v>
      </c>
      <c r="F52" s="82">
        <v>939</v>
      </c>
      <c r="G52" s="82">
        <v>807</v>
      </c>
      <c r="H52" s="82">
        <v>936</v>
      </c>
      <c r="I52" s="82">
        <v>1256</v>
      </c>
      <c r="J52" s="115">
        <v>914.39</v>
      </c>
      <c r="K52" s="115">
        <v>763</v>
      </c>
      <c r="L52" s="115">
        <v>909</v>
      </c>
    </row>
    <row r="53" spans="1:12" x14ac:dyDescent="0.3">
      <c r="A53" s="77" t="s">
        <v>35</v>
      </c>
      <c r="B53" s="82">
        <v>1795.1690000000001</v>
      </c>
      <c r="C53" s="82">
        <v>2032.723</v>
      </c>
      <c r="D53" s="82">
        <v>2078.7539999999999</v>
      </c>
      <c r="E53" s="82">
        <v>1941</v>
      </c>
      <c r="F53" s="82">
        <v>1425</v>
      </c>
      <c r="G53" s="82">
        <v>1467</v>
      </c>
      <c r="H53" s="82">
        <v>1628</v>
      </c>
      <c r="I53" s="82">
        <v>1454</v>
      </c>
      <c r="J53" s="115">
        <v>1050.8520000000001</v>
      </c>
      <c r="K53" s="115">
        <v>1250</v>
      </c>
      <c r="L53" s="115">
        <v>1698</v>
      </c>
    </row>
    <row r="54" spans="1:12" x14ac:dyDescent="0.3">
      <c r="A54" s="77" t="s">
        <v>36</v>
      </c>
      <c r="B54" s="82">
        <v>2798.5099999999998</v>
      </c>
      <c r="C54" s="82">
        <v>2682.1369999999997</v>
      </c>
      <c r="D54" s="82">
        <v>3061.2210000000009</v>
      </c>
      <c r="E54" s="82">
        <v>3307</v>
      </c>
      <c r="F54" s="82">
        <v>2702</v>
      </c>
      <c r="G54" s="82">
        <v>2234</v>
      </c>
      <c r="H54" s="82">
        <v>2964</v>
      </c>
      <c r="I54" s="82">
        <v>2940</v>
      </c>
      <c r="J54" s="115">
        <v>2955.3500000000004</v>
      </c>
      <c r="K54" s="115">
        <v>2842</v>
      </c>
      <c r="L54" s="115">
        <v>2863</v>
      </c>
    </row>
    <row r="55" spans="1:12" x14ac:dyDescent="0.3">
      <c r="A55" s="80" t="s">
        <v>37</v>
      </c>
      <c r="B55" s="83">
        <v>5177.3539999999994</v>
      </c>
      <c r="C55" s="83">
        <v>5110.2870000000003</v>
      </c>
      <c r="D55" s="83">
        <v>5635.5090000000009</v>
      </c>
      <c r="E55" s="83">
        <v>6004</v>
      </c>
      <c r="F55" s="83">
        <v>5066</v>
      </c>
      <c r="G55" s="83">
        <v>4507</v>
      </c>
      <c r="H55" s="83">
        <v>5528</v>
      </c>
      <c r="I55" s="83">
        <v>5651</v>
      </c>
      <c r="J55" s="83">
        <v>4920.5910000000003</v>
      </c>
      <c r="K55" s="83">
        <v>4855</v>
      </c>
      <c r="L55" s="83">
        <v>5470</v>
      </c>
    </row>
    <row r="56" spans="1:12" x14ac:dyDescent="0.3">
      <c r="A56" s="79"/>
      <c r="B56" s="90"/>
      <c r="C56" s="90"/>
      <c r="D56" s="90"/>
      <c r="E56" s="90"/>
      <c r="F56" s="90"/>
      <c r="G56" s="90"/>
      <c r="H56" s="90"/>
      <c r="I56" s="90"/>
      <c r="J56" s="90"/>
      <c r="K56" s="90"/>
      <c r="L56" s="90"/>
    </row>
    <row r="57" spans="1:12" x14ac:dyDescent="0.3">
      <c r="A57" s="77" t="s">
        <v>43</v>
      </c>
      <c r="B57" s="82">
        <v>6036</v>
      </c>
      <c r="C57" s="82">
        <v>5448</v>
      </c>
      <c r="D57" s="82">
        <v>5090</v>
      </c>
      <c r="E57" s="82">
        <v>4462</v>
      </c>
      <c r="F57" s="82">
        <v>4097</v>
      </c>
      <c r="G57" s="82">
        <v>3850</v>
      </c>
      <c r="H57" s="82">
        <v>3397</v>
      </c>
      <c r="I57" s="82">
        <v>4373</v>
      </c>
      <c r="J57" s="82">
        <v>3592</v>
      </c>
      <c r="K57" s="82">
        <v>4489</v>
      </c>
      <c r="L57" s="82">
        <v>5559</v>
      </c>
    </row>
    <row r="58" spans="1:12" x14ac:dyDescent="0.3">
      <c r="A58" s="77" t="s">
        <v>44</v>
      </c>
      <c r="B58" s="82">
        <v>2418</v>
      </c>
      <c r="C58" s="82">
        <v>2213</v>
      </c>
      <c r="D58" s="82">
        <v>3601</v>
      </c>
      <c r="E58" s="82">
        <v>3351</v>
      </c>
      <c r="F58" s="82">
        <v>3109</v>
      </c>
      <c r="G58" s="82">
        <v>2819</v>
      </c>
      <c r="H58" s="82">
        <v>4416</v>
      </c>
      <c r="I58" s="82">
        <v>4181</v>
      </c>
      <c r="J58" s="82">
        <v>3885</v>
      </c>
      <c r="K58" s="82">
        <v>3881</v>
      </c>
      <c r="L58" s="82">
        <v>4443</v>
      </c>
    </row>
    <row r="59" spans="1:12" x14ac:dyDescent="0.3">
      <c r="A59" s="77" t="s">
        <v>45</v>
      </c>
      <c r="B59" s="82">
        <v>4274</v>
      </c>
      <c r="C59" s="82">
        <v>577</v>
      </c>
      <c r="D59" s="82">
        <v>1030</v>
      </c>
      <c r="E59" s="82">
        <v>832</v>
      </c>
      <c r="F59" s="82">
        <v>942</v>
      </c>
      <c r="G59" s="82">
        <v>826</v>
      </c>
      <c r="H59" s="82">
        <v>773</v>
      </c>
      <c r="I59" s="82">
        <f>1826+337</f>
        <v>2163</v>
      </c>
      <c r="J59" s="82">
        <v>470</v>
      </c>
      <c r="K59" s="82">
        <v>2044</v>
      </c>
      <c r="L59" s="82">
        <v>2331</v>
      </c>
    </row>
    <row r="60" spans="1:12" x14ac:dyDescent="0.3">
      <c r="A60" s="77" t="s">
        <v>46</v>
      </c>
      <c r="B60" s="82">
        <v>15</v>
      </c>
      <c r="C60" s="82">
        <v>24</v>
      </c>
      <c r="D60" s="82">
        <v>1618</v>
      </c>
      <c r="E60" s="82">
        <v>0</v>
      </c>
      <c r="F60" s="82">
        <v>49</v>
      </c>
      <c r="G60" s="82">
        <v>45</v>
      </c>
      <c r="H60" s="82">
        <v>1906</v>
      </c>
      <c r="I60" s="82">
        <v>22</v>
      </c>
      <c r="J60" s="82">
        <v>122</v>
      </c>
      <c r="K60" s="82">
        <v>451</v>
      </c>
      <c r="L60" s="82">
        <v>915</v>
      </c>
    </row>
    <row r="61" spans="1:12" x14ac:dyDescent="0.3">
      <c r="A61" s="77"/>
      <c r="B61" s="82"/>
      <c r="C61" s="82"/>
      <c r="D61" s="82"/>
      <c r="E61" s="82"/>
      <c r="F61" s="82"/>
      <c r="G61" s="82"/>
      <c r="H61" s="82"/>
      <c r="I61" s="82"/>
      <c r="J61" s="82"/>
      <c r="K61" s="82"/>
      <c r="L61" s="82"/>
    </row>
    <row r="62" spans="1:12" ht="15.5" x14ac:dyDescent="0.35">
      <c r="A62" s="78" t="s">
        <v>47</v>
      </c>
      <c r="E62" s="82"/>
      <c r="F62" s="82"/>
      <c r="G62" s="82"/>
      <c r="H62" s="82"/>
      <c r="I62" s="82"/>
      <c r="J62" s="82"/>
      <c r="K62" s="82"/>
      <c r="L62" s="82"/>
    </row>
    <row r="63" spans="1:12" x14ac:dyDescent="0.3">
      <c r="A63" s="79" t="s">
        <v>22</v>
      </c>
      <c r="B63" s="89">
        <v>1909.5892560000002</v>
      </c>
      <c r="C63" s="89">
        <v>1673.8551691203872</v>
      </c>
      <c r="D63" s="89">
        <v>2154.6829118567157</v>
      </c>
      <c r="E63" s="89">
        <v>1800.4795899348965</v>
      </c>
      <c r="F63" s="89">
        <v>2238.0145351520005</v>
      </c>
      <c r="G63" s="89">
        <v>1992.98449927</v>
      </c>
      <c r="H63" s="89">
        <v>2185.8882687299993</v>
      </c>
      <c r="I63" s="154">
        <v>1874</v>
      </c>
      <c r="J63" s="154">
        <v>2490.5300000000007</v>
      </c>
      <c r="K63" s="154">
        <v>2134.002</v>
      </c>
      <c r="L63" s="154">
        <v>2252</v>
      </c>
    </row>
    <row r="64" spans="1:12" x14ac:dyDescent="0.3">
      <c r="A64" s="77" t="s">
        <v>23</v>
      </c>
      <c r="B64" s="90">
        <v>-1889.6764287120004</v>
      </c>
      <c r="C64" s="90">
        <v>-1636.530235120387</v>
      </c>
      <c r="D64" s="90">
        <v>-2088.9016318567164</v>
      </c>
      <c r="E64" s="90">
        <v>-1726.5831479348949</v>
      </c>
      <c r="F64" s="90">
        <v>-2171.6077131520024</v>
      </c>
      <c r="G64" s="90">
        <v>-1923.7955992700001</v>
      </c>
      <c r="H64" s="90">
        <v>-2100.0224615299994</v>
      </c>
      <c r="I64" s="82">
        <v>-1843</v>
      </c>
      <c r="J64" s="82">
        <v>-2418</v>
      </c>
      <c r="K64" s="82">
        <v>-2085.087</v>
      </c>
      <c r="L64" s="82">
        <v>-2189</v>
      </c>
    </row>
    <row r="65" spans="1:12" x14ac:dyDescent="0.3">
      <c r="A65" s="149" t="s">
        <v>24</v>
      </c>
      <c r="B65" s="90">
        <v>1.1905559999999995</v>
      </c>
      <c r="C65" s="90">
        <v>0.78352000000000011</v>
      </c>
      <c r="D65" s="90">
        <v>1.9345699999999999</v>
      </c>
      <c r="E65" s="90">
        <v>-1.2979300000000003</v>
      </c>
      <c r="F65" s="90">
        <v>-1.2156399999999998</v>
      </c>
      <c r="G65" s="90">
        <v>0.40579999999999999</v>
      </c>
      <c r="H65" s="90">
        <v>-0.10436000000000001</v>
      </c>
      <c r="I65" s="82">
        <v>-2</v>
      </c>
      <c r="J65" s="82">
        <v>-4</v>
      </c>
      <c r="K65" s="82">
        <v>0.49099999999999999</v>
      </c>
      <c r="L65" s="82">
        <v>1</v>
      </c>
    </row>
    <row r="66" spans="1:12" x14ac:dyDescent="0.3">
      <c r="A66" s="77" t="s">
        <v>25</v>
      </c>
      <c r="B66" s="90">
        <v>-19.836599999999997</v>
      </c>
      <c r="C66" s="90">
        <v>-19.294180000000001</v>
      </c>
      <c r="D66" s="90">
        <v>-19.967119999999998</v>
      </c>
      <c r="E66" s="90">
        <v>-20.588299999999997</v>
      </c>
      <c r="F66" s="90">
        <v>-21.958399999999997</v>
      </c>
      <c r="G66" s="90">
        <v>-20.29</v>
      </c>
      <c r="H66" s="90">
        <v>-22.916399999999996</v>
      </c>
      <c r="I66" s="82">
        <v>-15</v>
      </c>
      <c r="J66" s="82">
        <v>-34</v>
      </c>
      <c r="K66" s="82">
        <v>-20.111000000000001</v>
      </c>
      <c r="L66" s="82">
        <v>-21</v>
      </c>
    </row>
    <row r="67" spans="1:12" x14ac:dyDescent="0.3">
      <c r="A67" s="80" t="s">
        <v>48</v>
      </c>
      <c r="B67" s="83">
        <v>1.2667832879997931</v>
      </c>
      <c r="C67" s="83">
        <v>18.814274000000214</v>
      </c>
      <c r="D67" s="83">
        <v>47.748729999999242</v>
      </c>
      <c r="E67" s="83">
        <v>52.01021200000158</v>
      </c>
      <c r="F67" s="83">
        <v>43.23278199999811</v>
      </c>
      <c r="G67" s="83">
        <v>49.304699999999876</v>
      </c>
      <c r="H67" s="83">
        <v>62.84504719999984</v>
      </c>
      <c r="I67" s="83">
        <v>14</v>
      </c>
      <c r="J67" s="83">
        <v>34</v>
      </c>
      <c r="K67" s="83">
        <v>29.294999999999963</v>
      </c>
      <c r="L67" s="83">
        <v>43</v>
      </c>
    </row>
    <row r="68" spans="1:12" x14ac:dyDescent="0.3">
      <c r="A68" s="77" t="s">
        <v>27</v>
      </c>
      <c r="B68" s="90">
        <v>2.118990000000001</v>
      </c>
      <c r="C68" s="90">
        <v>3.9176000000000002</v>
      </c>
      <c r="D68" s="90">
        <v>2.1225999999999994</v>
      </c>
      <c r="E68" s="90">
        <v>1.0606</v>
      </c>
      <c r="F68" s="90">
        <v>6.1929999999999996</v>
      </c>
      <c r="G68" s="90">
        <v>0</v>
      </c>
      <c r="H68" s="90">
        <v>9.0431999999999988</v>
      </c>
      <c r="I68" s="90">
        <v>-3</v>
      </c>
      <c r="J68" s="90">
        <v>-1</v>
      </c>
      <c r="K68" s="90">
        <v>0.48099999999999987</v>
      </c>
      <c r="L68" s="90">
        <v>0</v>
      </c>
    </row>
    <row r="69" spans="1:12" x14ac:dyDescent="0.3">
      <c r="A69" s="80" t="s">
        <v>49</v>
      </c>
      <c r="B69" s="91">
        <v>3.3857732879997942</v>
      </c>
      <c r="C69" s="91">
        <v>22.731874000000214</v>
      </c>
      <c r="D69" s="91">
        <v>49.87132999999924</v>
      </c>
      <c r="E69" s="91">
        <v>53.070812000001581</v>
      </c>
      <c r="F69" s="91">
        <v>49.425781999998108</v>
      </c>
      <c r="G69" s="91">
        <v>49.304699999999876</v>
      </c>
      <c r="H69" s="91">
        <v>71.888247199999839</v>
      </c>
      <c r="I69" s="91">
        <v>11</v>
      </c>
      <c r="J69" s="91">
        <v>34</v>
      </c>
      <c r="K69" s="91">
        <v>29.775999999999961</v>
      </c>
      <c r="L69" s="91">
        <v>43</v>
      </c>
    </row>
    <row r="70" spans="1:12" x14ac:dyDescent="0.3">
      <c r="A70" s="79"/>
      <c r="B70" s="114"/>
      <c r="C70" s="114"/>
      <c r="D70" s="114"/>
      <c r="E70" s="114"/>
      <c r="F70" s="129"/>
      <c r="G70" s="127"/>
      <c r="H70" s="127"/>
      <c r="I70" s="129"/>
      <c r="J70" s="129"/>
      <c r="K70" s="129"/>
      <c r="L70" s="129"/>
    </row>
    <row r="71" spans="1:12" x14ac:dyDescent="0.3">
      <c r="A71" s="79" t="s">
        <v>29</v>
      </c>
      <c r="B71" s="114"/>
      <c r="C71" s="114"/>
      <c r="D71" s="114"/>
      <c r="E71" s="114"/>
      <c r="F71" s="114"/>
      <c r="G71" s="114"/>
      <c r="H71" s="114"/>
      <c r="I71" s="82"/>
      <c r="J71" s="82"/>
      <c r="K71" s="82"/>
      <c r="L71" s="82"/>
    </row>
    <row r="72" spans="1:12" x14ac:dyDescent="0.3">
      <c r="A72" s="77" t="s">
        <v>30</v>
      </c>
      <c r="B72" s="82">
        <v>991.41000000000008</v>
      </c>
      <c r="C72" s="82">
        <v>1066.615</v>
      </c>
      <c r="D72" s="82">
        <v>1046.4786000000001</v>
      </c>
      <c r="E72" s="82">
        <v>1054.3004000000001</v>
      </c>
      <c r="F72" s="82">
        <v>1119.6755000000001</v>
      </c>
      <c r="G72" s="82">
        <v>1065.5433</v>
      </c>
      <c r="H72" s="82">
        <v>1034.1679999999999</v>
      </c>
      <c r="I72" s="82">
        <v>987</v>
      </c>
      <c r="J72" s="82">
        <v>916.66</v>
      </c>
      <c r="K72" s="82">
        <v>845.63499999999999</v>
      </c>
      <c r="L72" s="82">
        <v>844</v>
      </c>
    </row>
    <row r="73" spans="1:12" x14ac:dyDescent="0.3">
      <c r="A73" s="77" t="s">
        <v>31</v>
      </c>
      <c r="B73" s="82">
        <v>1228.4569899999999</v>
      </c>
      <c r="C73" s="82">
        <v>1393.7276099999999</v>
      </c>
      <c r="D73" s="82">
        <v>1525.3866</v>
      </c>
      <c r="E73" s="82">
        <v>1321.5508500000001</v>
      </c>
      <c r="F73" s="82">
        <v>1328.0624500000001</v>
      </c>
      <c r="G73" s="82">
        <v>1457.4111599999997</v>
      </c>
      <c r="H73" s="82">
        <v>1686.1566</v>
      </c>
      <c r="I73" s="82">
        <v>1364</v>
      </c>
      <c r="J73" s="82">
        <v>1355.9699999999996</v>
      </c>
      <c r="K73" s="82">
        <v>1300.5709999999995</v>
      </c>
      <c r="L73" s="82">
        <v>1629</v>
      </c>
    </row>
    <row r="74" spans="1:12" x14ac:dyDescent="0.3">
      <c r="A74" s="77" t="s">
        <v>32</v>
      </c>
      <c r="B74" s="82">
        <v>255.72541000000004</v>
      </c>
      <c r="C74" s="82">
        <v>311.81578999999999</v>
      </c>
      <c r="D74" s="82">
        <v>392.00460000000004</v>
      </c>
      <c r="E74" s="82">
        <v>539.22635000000002</v>
      </c>
      <c r="F74" s="82">
        <v>584.67304999999999</v>
      </c>
      <c r="G74" s="82">
        <v>642.21013999999991</v>
      </c>
      <c r="H74" s="82">
        <v>749.36940000000004</v>
      </c>
      <c r="I74" s="82">
        <v>967</v>
      </c>
      <c r="J74" s="82">
        <v>949.11500000000012</v>
      </c>
      <c r="K74" s="82">
        <v>830.26200000000006</v>
      </c>
      <c r="L74" s="82">
        <v>508</v>
      </c>
    </row>
    <row r="75" spans="1:12" x14ac:dyDescent="0.3">
      <c r="A75" s="80" t="s">
        <v>33</v>
      </c>
      <c r="B75" s="83">
        <v>2475.5924</v>
      </c>
      <c r="C75" s="83">
        <v>2772.1583999999998</v>
      </c>
      <c r="D75" s="83">
        <v>2963.8698000000004</v>
      </c>
      <c r="E75" s="83">
        <v>2915.0776000000001</v>
      </c>
      <c r="F75" s="83">
        <v>3032.4110000000001</v>
      </c>
      <c r="G75" s="83">
        <v>3165.1646000000001</v>
      </c>
      <c r="H75" s="83">
        <v>3469.694</v>
      </c>
      <c r="I75" s="83">
        <v>3318</v>
      </c>
      <c r="J75" s="83">
        <v>3221.7449999999999</v>
      </c>
      <c r="K75" s="83">
        <v>2976.4679999999994</v>
      </c>
      <c r="L75" s="83">
        <v>2982</v>
      </c>
    </row>
    <row r="76" spans="1:12" x14ac:dyDescent="0.3">
      <c r="A76" s="77" t="s">
        <v>34</v>
      </c>
      <c r="B76" s="82">
        <v>335.73520000000002</v>
      </c>
      <c r="C76" s="82">
        <v>504.69099999999997</v>
      </c>
      <c r="D76" s="82">
        <v>530.298</v>
      </c>
      <c r="E76" s="82">
        <v>562.90170000000001</v>
      </c>
      <c r="F76" s="82">
        <v>570.79450000000008</v>
      </c>
      <c r="G76" s="82">
        <v>555.71469999999999</v>
      </c>
      <c r="H76" s="82">
        <v>619.69600000000003</v>
      </c>
      <c r="I76" s="82">
        <v>623</v>
      </c>
      <c r="J76" s="82">
        <v>390.13700000000006</v>
      </c>
      <c r="K76" s="82">
        <v>376.50400000000002</v>
      </c>
      <c r="L76" s="82">
        <v>428</v>
      </c>
    </row>
    <row r="77" spans="1:12" x14ac:dyDescent="0.3">
      <c r="A77" s="77" t="s">
        <v>35</v>
      </c>
      <c r="B77" s="82">
        <v>529.99619999999993</v>
      </c>
      <c r="C77" s="82">
        <v>529.86540000000002</v>
      </c>
      <c r="D77" s="82">
        <v>501.6234</v>
      </c>
      <c r="E77" s="82">
        <v>539.65120000000002</v>
      </c>
      <c r="F77" s="82">
        <v>619.83900000000006</v>
      </c>
      <c r="G77" s="82">
        <v>541.64649999999995</v>
      </c>
      <c r="H77" s="82">
        <v>584.48599999999999</v>
      </c>
      <c r="I77" s="82">
        <v>629</v>
      </c>
      <c r="J77" s="82">
        <v>695.83600000000001</v>
      </c>
      <c r="K77" s="82">
        <v>668.71100000000001</v>
      </c>
      <c r="L77" s="82">
        <v>105</v>
      </c>
    </row>
    <row r="78" spans="1:12" x14ac:dyDescent="0.3">
      <c r="A78" s="77" t="s">
        <v>36</v>
      </c>
      <c r="B78" s="82">
        <v>1609.8610000000001</v>
      </c>
      <c r="C78" s="82">
        <v>1737.6019999999999</v>
      </c>
      <c r="D78" s="82">
        <v>1931.9484000000002</v>
      </c>
      <c r="E78" s="82">
        <v>1812.5246999999999</v>
      </c>
      <c r="F78" s="82">
        <v>1841.7775000000001</v>
      </c>
      <c r="G78" s="82">
        <v>2067.8033999999998</v>
      </c>
      <c r="H78" s="82">
        <v>2265.5120000000002</v>
      </c>
      <c r="I78" s="82">
        <v>2067</v>
      </c>
      <c r="J78" s="82">
        <v>2135.7720000000008</v>
      </c>
      <c r="K78" s="82">
        <v>1931.2529999999997</v>
      </c>
      <c r="L78" s="82">
        <v>2448</v>
      </c>
    </row>
    <row r="79" spans="1:12" x14ac:dyDescent="0.3">
      <c r="A79" s="80" t="s">
        <v>37</v>
      </c>
      <c r="B79" s="83">
        <v>2475.5924</v>
      </c>
      <c r="C79" s="83">
        <v>2772.1583999999998</v>
      </c>
      <c r="D79" s="83">
        <v>2963.8698000000004</v>
      </c>
      <c r="E79" s="83">
        <v>2915.0776000000001</v>
      </c>
      <c r="F79" s="83">
        <v>3032.4110000000001</v>
      </c>
      <c r="G79" s="83">
        <v>3165.1645999999996</v>
      </c>
      <c r="H79" s="83">
        <v>3469.6940000000004</v>
      </c>
      <c r="I79" s="83">
        <v>3318</v>
      </c>
      <c r="J79" s="83">
        <v>3221.7450000000008</v>
      </c>
      <c r="K79" s="83">
        <v>2976.4679999999998</v>
      </c>
      <c r="L79" s="83">
        <v>2982</v>
      </c>
    </row>
    <row r="80" spans="1:12" x14ac:dyDescent="0.3">
      <c r="A80" s="79"/>
      <c r="B80" s="90"/>
      <c r="C80" s="90"/>
      <c r="D80" s="90"/>
      <c r="E80" s="90"/>
      <c r="F80" s="90"/>
      <c r="G80" s="90"/>
      <c r="H80" s="90"/>
      <c r="I80" s="82"/>
      <c r="J80" s="82"/>
      <c r="K80" s="82"/>
      <c r="L80" s="82"/>
    </row>
    <row r="81" spans="1:12" x14ac:dyDescent="0.3">
      <c r="A81" s="77" t="s">
        <v>38</v>
      </c>
      <c r="B81" s="90">
        <v>8386</v>
      </c>
      <c r="C81" s="90">
        <v>9261.9599999999991</v>
      </c>
      <c r="D81" s="90">
        <v>8933.5456800000011</v>
      </c>
      <c r="E81" s="90">
        <v>9152.9866299999994</v>
      </c>
      <c r="F81" s="90">
        <v>8885.0164050000003</v>
      </c>
      <c r="G81" s="90">
        <v>10302.112859999999</v>
      </c>
      <c r="H81" s="90">
        <v>11065.2958</v>
      </c>
      <c r="I81" s="82">
        <v>10498</v>
      </c>
      <c r="J81" s="82">
        <v>9483</v>
      </c>
      <c r="K81" s="82">
        <v>8128</v>
      </c>
      <c r="L81" s="82">
        <v>8107</v>
      </c>
    </row>
    <row r="82" spans="1:12" x14ac:dyDescent="0.3">
      <c r="A82" s="77" t="s">
        <v>39</v>
      </c>
      <c r="B82" s="90">
        <v>2243</v>
      </c>
      <c r="C82" s="90">
        <v>1674</v>
      </c>
      <c r="D82" s="90">
        <v>1842</v>
      </c>
      <c r="E82" s="90">
        <v>1915</v>
      </c>
      <c r="F82" s="90">
        <v>2040</v>
      </c>
      <c r="G82" s="90">
        <v>4012</v>
      </c>
      <c r="H82" s="90">
        <v>2712</v>
      </c>
      <c r="I82" s="82">
        <v>1458</v>
      </c>
      <c r="J82" s="82">
        <v>1775</v>
      </c>
      <c r="K82" s="82">
        <v>1117</v>
      </c>
      <c r="L82" s="82">
        <v>2134</v>
      </c>
    </row>
    <row r="83" spans="1:12" x14ac:dyDescent="0.3">
      <c r="A83" s="77"/>
      <c r="B83" s="82"/>
      <c r="C83" s="82"/>
      <c r="D83" s="82"/>
      <c r="E83" s="82"/>
      <c r="F83" s="82"/>
      <c r="G83" s="82"/>
      <c r="H83" s="82"/>
      <c r="I83" s="82"/>
      <c r="J83" s="82"/>
      <c r="K83" s="82"/>
      <c r="L83" s="82"/>
    </row>
    <row r="84" spans="1:12" ht="15.5" x14ac:dyDescent="0.35">
      <c r="A84" s="78" t="s">
        <v>50</v>
      </c>
      <c r="I84" s="82"/>
      <c r="J84" s="82"/>
      <c r="K84" s="82"/>
      <c r="L84" s="82"/>
    </row>
    <row r="85" spans="1:12" x14ac:dyDescent="0.3">
      <c r="A85" s="79" t="s">
        <v>22</v>
      </c>
      <c r="B85" s="89">
        <v>1305.2813699999997</v>
      </c>
      <c r="C85" s="89">
        <v>921.64983267961281</v>
      </c>
      <c r="D85" s="89">
        <v>1184.3014933835379</v>
      </c>
      <c r="E85" s="89">
        <v>1033.8210958248492</v>
      </c>
      <c r="F85" s="89">
        <v>1286.5970406480005</v>
      </c>
      <c r="G85" s="89">
        <v>834.14395522999985</v>
      </c>
      <c r="H85" s="89">
        <v>1108.7272767699999</v>
      </c>
      <c r="I85" s="154">
        <v>1086</v>
      </c>
      <c r="J85" s="154">
        <v>1316.0100000000002</v>
      </c>
      <c r="K85" s="154">
        <v>972.74099999999999</v>
      </c>
      <c r="L85" s="154">
        <v>1387</v>
      </c>
    </row>
    <row r="86" spans="1:12" x14ac:dyDescent="0.3">
      <c r="A86" s="77" t="s">
        <v>23</v>
      </c>
      <c r="B86" s="90">
        <v>-1332.3102218879999</v>
      </c>
      <c r="C86" s="90">
        <v>-891.57245867961274</v>
      </c>
      <c r="D86" s="90">
        <v>-1106.3700243835378</v>
      </c>
      <c r="E86" s="90">
        <v>-973.3989628248496</v>
      </c>
      <c r="F86" s="90">
        <v>-1184.4378306480007</v>
      </c>
      <c r="G86" s="90">
        <v>-819.54530022999984</v>
      </c>
      <c r="H86" s="90">
        <v>-1024.5681589699998</v>
      </c>
      <c r="I86" s="82">
        <v>-993</v>
      </c>
      <c r="J86" s="82">
        <v>-1238</v>
      </c>
      <c r="K86" s="82">
        <v>-953.10799999999995</v>
      </c>
      <c r="L86" s="82">
        <v>-1304</v>
      </c>
    </row>
    <row r="87" spans="1:12" x14ac:dyDescent="0.3">
      <c r="A87" s="149" t="s">
        <v>24</v>
      </c>
      <c r="B87" s="90">
        <v>-111.672</v>
      </c>
      <c r="C87" s="90">
        <v>0</v>
      </c>
      <c r="D87" s="90">
        <v>0</v>
      </c>
      <c r="E87" s="90">
        <v>0</v>
      </c>
      <c r="F87" s="90">
        <v>-24.542400000000001</v>
      </c>
      <c r="G87" s="90">
        <v>0</v>
      </c>
      <c r="H87" s="90">
        <v>-16.076799999999999</v>
      </c>
      <c r="I87" s="82">
        <v>0</v>
      </c>
      <c r="J87" s="82">
        <v>0</v>
      </c>
      <c r="K87" s="82">
        <v>0</v>
      </c>
      <c r="L87" s="82">
        <v>0</v>
      </c>
    </row>
    <row r="88" spans="1:12" x14ac:dyDescent="0.3">
      <c r="A88" s="77" t="s">
        <v>25</v>
      </c>
      <c r="B88" s="90">
        <v>-26.971361999999999</v>
      </c>
      <c r="C88" s="90">
        <v>-27.031440000000003</v>
      </c>
      <c r="D88" s="90">
        <v>-32.061849999999986</v>
      </c>
      <c r="E88" s="90">
        <v>-28.043670000000013</v>
      </c>
      <c r="F88" s="90">
        <v>-29.234920000000002</v>
      </c>
      <c r="G88" s="90">
        <v>-27.797299999999996</v>
      </c>
      <c r="H88" s="90">
        <v>-30.280139999999999</v>
      </c>
      <c r="I88" s="82">
        <v>-36</v>
      </c>
      <c r="J88" s="82">
        <v>-23</v>
      </c>
      <c r="K88" s="82">
        <v>-28.643999999999998</v>
      </c>
      <c r="L88" s="82">
        <v>-28</v>
      </c>
    </row>
    <row r="89" spans="1:12" x14ac:dyDescent="0.3">
      <c r="A89" s="80" t="s">
        <v>48</v>
      </c>
      <c r="B89" s="83">
        <v>-165.67221388800019</v>
      </c>
      <c r="C89" s="83">
        <v>3.0459340000000736</v>
      </c>
      <c r="D89" s="83">
        <v>45.869619000000121</v>
      </c>
      <c r="E89" s="83">
        <v>32.378462999999563</v>
      </c>
      <c r="F89" s="83">
        <v>48.3818899999998</v>
      </c>
      <c r="G89" s="83">
        <v>-13.198644999999988</v>
      </c>
      <c r="H89" s="83">
        <v>37.802177800000109</v>
      </c>
      <c r="I89" s="83">
        <v>58</v>
      </c>
      <c r="J89" s="83">
        <v>55</v>
      </c>
      <c r="K89" s="83">
        <v>-9.0109999999999602</v>
      </c>
      <c r="L89" s="83">
        <v>55</v>
      </c>
    </row>
    <row r="90" spans="1:12" x14ac:dyDescent="0.3">
      <c r="A90" s="77" t="s">
        <v>27</v>
      </c>
      <c r="B90" s="90">
        <v>-2.7858000000000001</v>
      </c>
      <c r="C90" s="90">
        <v>1.9588000000000001</v>
      </c>
      <c r="D90" s="90">
        <v>-4.4151480000000003</v>
      </c>
      <c r="E90" s="90">
        <v>0.83330799999999972</v>
      </c>
      <c r="F90" s="90">
        <v>0.19140000000000024</v>
      </c>
      <c r="G90" s="90">
        <v>-0.60869999999999991</v>
      </c>
      <c r="H90" s="90">
        <v>2.8192599999999994</v>
      </c>
      <c r="I90" s="90">
        <v>-4</v>
      </c>
      <c r="J90" s="90">
        <v>-2</v>
      </c>
      <c r="K90" s="90">
        <v>-3.4000000000000252E-2</v>
      </c>
      <c r="L90" s="90">
        <v>-1</v>
      </c>
    </row>
    <row r="91" spans="1:12" x14ac:dyDescent="0.3">
      <c r="A91" s="80" t="s">
        <v>49</v>
      </c>
      <c r="B91" s="91">
        <v>-168.45801388800018</v>
      </c>
      <c r="C91" s="91">
        <v>5.0047340000000737</v>
      </c>
      <c r="D91" s="91">
        <v>41.454471000000119</v>
      </c>
      <c r="E91" s="91">
        <v>33.211770999999565</v>
      </c>
      <c r="F91" s="91">
        <v>48.573289999999801</v>
      </c>
      <c r="G91" s="91">
        <v>-13.807344999999989</v>
      </c>
      <c r="H91" s="91">
        <v>40.621437800000109</v>
      </c>
      <c r="I91" s="91">
        <v>54</v>
      </c>
      <c r="J91" s="91">
        <v>52.706000000000131</v>
      </c>
      <c r="K91" s="91">
        <v>-9.0449999999999608</v>
      </c>
      <c r="L91" s="91">
        <v>55</v>
      </c>
    </row>
    <row r="92" spans="1:12" x14ac:dyDescent="0.3">
      <c r="A92" s="79"/>
      <c r="F92" s="155"/>
      <c r="G92" s="127"/>
      <c r="H92" s="127"/>
      <c r="I92" s="155"/>
      <c r="J92" s="155"/>
      <c r="K92" s="155"/>
      <c r="L92" s="155"/>
    </row>
    <row r="93" spans="1:12" x14ac:dyDescent="0.3">
      <c r="A93" s="79" t="s">
        <v>29</v>
      </c>
      <c r="I93" s="82"/>
      <c r="J93" s="82"/>
      <c r="K93" s="82"/>
      <c r="L93" s="82"/>
    </row>
    <row r="94" spans="1:12" x14ac:dyDescent="0.3">
      <c r="A94" s="77" t="s">
        <v>30</v>
      </c>
      <c r="B94" s="82">
        <v>542.91500000000008</v>
      </c>
      <c r="C94" s="82">
        <v>614.99459999999999</v>
      </c>
      <c r="D94" s="82">
        <v>626.99940000000004</v>
      </c>
      <c r="E94" s="82">
        <v>618.50890000000004</v>
      </c>
      <c r="F94" s="82">
        <v>610.4475000000001</v>
      </c>
      <c r="G94" s="82">
        <v>591.63779999999997</v>
      </c>
      <c r="H94" s="82">
        <v>618.69000000000005</v>
      </c>
      <c r="I94" s="82">
        <v>615</v>
      </c>
      <c r="J94" s="82">
        <v>593.18799999999987</v>
      </c>
      <c r="K94" s="82">
        <v>601.57799999999986</v>
      </c>
      <c r="L94" s="82">
        <v>605</v>
      </c>
    </row>
    <row r="95" spans="1:12" x14ac:dyDescent="0.3">
      <c r="A95" s="77" t="s">
        <v>31</v>
      </c>
      <c r="B95" s="82">
        <v>523.13400999999999</v>
      </c>
      <c r="C95" s="82">
        <v>549.07258999999999</v>
      </c>
      <c r="D95" s="82">
        <v>606.20339999999999</v>
      </c>
      <c r="E95" s="82">
        <v>550.77745000000004</v>
      </c>
      <c r="F95" s="82">
        <v>574.23805000000004</v>
      </c>
      <c r="G95" s="82">
        <v>239.97453999999993</v>
      </c>
      <c r="H95" s="82">
        <v>283.29140000000001</v>
      </c>
      <c r="I95" s="82">
        <v>427</v>
      </c>
      <c r="J95" s="82">
        <v>587.80399999999997</v>
      </c>
      <c r="K95" s="82">
        <v>738.91</v>
      </c>
      <c r="L95" s="82">
        <v>996</v>
      </c>
    </row>
    <row r="96" spans="1:12" x14ac:dyDescent="0.3">
      <c r="A96" s="77" t="s">
        <v>32</v>
      </c>
      <c r="B96" s="82">
        <v>137.80599000000001</v>
      </c>
      <c r="C96" s="82">
        <v>167.90080999999998</v>
      </c>
      <c r="D96" s="82">
        <v>211.07940000000002</v>
      </c>
      <c r="E96" s="82">
        <v>290.35264999999998</v>
      </c>
      <c r="F96" s="82">
        <v>314.82395000000002</v>
      </c>
      <c r="G96" s="82">
        <v>345.80545999999998</v>
      </c>
      <c r="H96" s="82">
        <v>403.50659999999999</v>
      </c>
      <c r="I96" s="82">
        <v>444</v>
      </c>
      <c r="J96" s="82">
        <v>381.79300000000001</v>
      </c>
      <c r="K96" s="82">
        <v>356.64099999999996</v>
      </c>
      <c r="L96" s="82">
        <v>208</v>
      </c>
    </row>
    <row r="97" spans="1:12" x14ac:dyDescent="0.3">
      <c r="A97" s="80" t="s">
        <v>33</v>
      </c>
      <c r="B97" s="83">
        <v>1203.8550000000002</v>
      </c>
      <c r="C97" s="83">
        <v>1331.9679999999998</v>
      </c>
      <c r="D97" s="83">
        <v>1444.2822000000001</v>
      </c>
      <c r="E97" s="83">
        <v>1459.6390000000001</v>
      </c>
      <c r="F97" s="83">
        <v>1499.5095000000001</v>
      </c>
      <c r="G97" s="83">
        <v>1177.4177999999999</v>
      </c>
      <c r="H97" s="83">
        <v>1305.4880000000001</v>
      </c>
      <c r="I97" s="83">
        <v>1486</v>
      </c>
      <c r="J97" s="83">
        <v>1562.7849999999999</v>
      </c>
      <c r="K97" s="83">
        <v>1697.1289999999999</v>
      </c>
      <c r="L97" s="83">
        <v>1809</v>
      </c>
    </row>
    <row r="98" spans="1:12" x14ac:dyDescent="0.3">
      <c r="A98" s="77" t="s">
        <v>34</v>
      </c>
      <c r="B98" s="82">
        <v>143.51840000000001</v>
      </c>
      <c r="C98" s="82">
        <v>162.33359999999999</v>
      </c>
      <c r="D98" s="82">
        <v>196.5222</v>
      </c>
      <c r="E98" s="82">
        <v>225.7715</v>
      </c>
      <c r="F98" s="82">
        <v>190.96050000000002</v>
      </c>
      <c r="G98" s="82">
        <v>167.92359999999999</v>
      </c>
      <c r="H98" s="82">
        <v>206.23</v>
      </c>
      <c r="I98" s="82">
        <v>263</v>
      </c>
      <c r="J98" s="82">
        <v>258.803</v>
      </c>
      <c r="K98" s="82">
        <v>244.87800000000001</v>
      </c>
      <c r="L98" s="82">
        <v>302</v>
      </c>
    </row>
    <row r="99" spans="1:12" x14ac:dyDescent="0.3">
      <c r="A99" s="77" t="s">
        <v>35</v>
      </c>
      <c r="B99" s="82">
        <v>92.531599999999997</v>
      </c>
      <c r="C99" s="82">
        <v>98.856999999999999</v>
      </c>
      <c r="D99" s="82">
        <v>85.263600000000011</v>
      </c>
      <c r="E99" s="82">
        <v>78.757500000000007</v>
      </c>
      <c r="F99" s="82">
        <v>92.871500000000012</v>
      </c>
      <c r="G99" s="82">
        <v>87.86699999999999</v>
      </c>
      <c r="H99" s="82">
        <v>109.654</v>
      </c>
      <c r="I99" s="82">
        <v>101</v>
      </c>
      <c r="J99" s="82">
        <v>92.012</v>
      </c>
      <c r="K99" s="82">
        <v>115.068</v>
      </c>
      <c r="L99" s="82">
        <v>107</v>
      </c>
    </row>
    <row r="100" spans="1:12" x14ac:dyDescent="0.3">
      <c r="A100" s="77" t="s">
        <v>36</v>
      </c>
      <c r="B100" s="82">
        <v>967.80500000000006</v>
      </c>
      <c r="C100" s="82">
        <v>1070.7773999999999</v>
      </c>
      <c r="D100" s="82">
        <v>1162.4964</v>
      </c>
      <c r="E100" s="82">
        <v>1155.1100000000001</v>
      </c>
      <c r="F100" s="82">
        <v>1215.6775</v>
      </c>
      <c r="G100" s="82">
        <v>921.6271999999999</v>
      </c>
      <c r="H100" s="82">
        <v>989.60400000000004</v>
      </c>
      <c r="I100" s="82">
        <v>1122</v>
      </c>
      <c r="J100" s="82">
        <v>1211.9700000000003</v>
      </c>
      <c r="K100" s="82">
        <v>1337.183</v>
      </c>
      <c r="L100" s="82">
        <v>1400</v>
      </c>
    </row>
    <row r="101" spans="1:12" x14ac:dyDescent="0.3">
      <c r="A101" s="80" t="s">
        <v>37</v>
      </c>
      <c r="B101" s="83">
        <v>1203.855</v>
      </c>
      <c r="C101" s="83">
        <v>1331.9679999999998</v>
      </c>
      <c r="D101" s="83">
        <v>1444.2822000000001</v>
      </c>
      <c r="E101" s="83">
        <v>1459.6390000000001</v>
      </c>
      <c r="F101" s="83">
        <v>1499.5095000000001</v>
      </c>
      <c r="G101" s="83">
        <v>1177.4177999999999</v>
      </c>
      <c r="H101" s="83">
        <v>1305.4880000000001</v>
      </c>
      <c r="I101" s="83">
        <v>1486</v>
      </c>
      <c r="J101" s="83">
        <v>1562.7850000000003</v>
      </c>
      <c r="K101" s="83">
        <v>1697.1289999999999</v>
      </c>
      <c r="L101" s="83">
        <v>1809</v>
      </c>
    </row>
    <row r="102" spans="1:12" x14ac:dyDescent="0.3">
      <c r="A102" s="79"/>
      <c r="B102" s="90"/>
      <c r="C102" s="90"/>
      <c r="D102" s="90"/>
      <c r="E102" s="90"/>
      <c r="F102" s="90"/>
      <c r="G102" s="90"/>
      <c r="H102" s="90"/>
      <c r="I102" s="82"/>
      <c r="J102" s="82"/>
      <c r="K102" s="82"/>
      <c r="L102" s="82"/>
    </row>
    <row r="103" spans="1:12" x14ac:dyDescent="0.3">
      <c r="A103" s="77" t="s">
        <v>38</v>
      </c>
      <c r="B103" s="90">
        <v>3118</v>
      </c>
      <c r="C103" s="90">
        <v>3432.7312799999995</v>
      </c>
      <c r="D103" s="90">
        <v>4172.8213800000003</v>
      </c>
      <c r="E103" s="90">
        <v>4111.7737547825081</v>
      </c>
      <c r="F103" s="90">
        <v>5494.8223770569848</v>
      </c>
      <c r="G103" s="90">
        <v>4963.6588051464169</v>
      </c>
      <c r="H103" s="90">
        <v>4848.8066902815099</v>
      </c>
      <c r="I103" s="82">
        <v>4741</v>
      </c>
      <c r="J103" s="82">
        <v>4774</v>
      </c>
      <c r="K103" s="82">
        <v>5768</v>
      </c>
      <c r="L103" s="82">
        <v>6233</v>
      </c>
    </row>
    <row r="104" spans="1:12" x14ac:dyDescent="0.3">
      <c r="A104" s="77" t="s">
        <v>39</v>
      </c>
      <c r="B104" s="90">
        <v>687</v>
      </c>
      <c r="C104" s="90">
        <v>891</v>
      </c>
      <c r="D104" s="90">
        <v>1781</v>
      </c>
      <c r="E104" s="90">
        <v>747</v>
      </c>
      <c r="F104" s="90">
        <v>2605</v>
      </c>
      <c r="G104" s="90">
        <v>639</v>
      </c>
      <c r="H104" s="90">
        <v>675</v>
      </c>
      <c r="I104" s="82">
        <v>812</v>
      </c>
      <c r="J104" s="82">
        <v>1337</v>
      </c>
      <c r="K104" s="82">
        <v>2087</v>
      </c>
      <c r="L104" s="82">
        <v>1537</v>
      </c>
    </row>
    <row r="105" spans="1:12" x14ac:dyDescent="0.3">
      <c r="B105" s="93"/>
      <c r="C105" s="93"/>
      <c r="D105" s="93"/>
      <c r="E105" s="93"/>
      <c r="F105" s="93"/>
      <c r="G105" s="93"/>
      <c r="H105" s="93"/>
      <c r="I105" s="93"/>
      <c r="J105" s="93"/>
      <c r="K105" s="93"/>
      <c r="L105" s="93"/>
    </row>
    <row r="106" spans="1:12" ht="15.5" x14ac:dyDescent="0.35">
      <c r="A106" s="78" t="s">
        <v>51</v>
      </c>
      <c r="B106" s="93"/>
      <c r="C106" s="93"/>
      <c r="D106" s="93"/>
      <c r="E106" s="131"/>
      <c r="F106" s="131"/>
      <c r="G106" s="131"/>
      <c r="H106" s="131"/>
      <c r="I106" s="131"/>
      <c r="J106" s="131"/>
      <c r="K106" s="131"/>
      <c r="L106" s="131"/>
    </row>
    <row r="107" spans="1:12" x14ac:dyDescent="0.3">
      <c r="A107" s="79" t="s">
        <v>22</v>
      </c>
      <c r="B107" s="89">
        <v>625.71</v>
      </c>
      <c r="C107" s="89">
        <v>652.58100000000002</v>
      </c>
      <c r="D107" s="89">
        <v>678.18400000000008</v>
      </c>
      <c r="E107" s="89">
        <v>635</v>
      </c>
      <c r="F107" s="89">
        <v>686</v>
      </c>
      <c r="G107" s="89">
        <v>621</v>
      </c>
      <c r="H107" s="89">
        <v>529</v>
      </c>
      <c r="I107" s="89">
        <v>622</v>
      </c>
      <c r="J107" s="89">
        <v>589.59500000000003</v>
      </c>
      <c r="K107" s="89">
        <v>443.72699999999998</v>
      </c>
      <c r="L107" s="89">
        <v>530</v>
      </c>
    </row>
    <row r="108" spans="1:12" x14ac:dyDescent="0.3">
      <c r="A108" s="77" t="s">
        <v>23</v>
      </c>
      <c r="B108" s="90">
        <v>-547.9549999999997</v>
      </c>
      <c r="C108" s="90">
        <v>-613.38700000000006</v>
      </c>
      <c r="D108" s="90">
        <v>-630.28499999999997</v>
      </c>
      <c r="E108" s="90">
        <v>-582</v>
      </c>
      <c r="F108" s="90">
        <v>-604</v>
      </c>
      <c r="G108" s="90">
        <v>-572</v>
      </c>
      <c r="H108" s="90">
        <v>-487</v>
      </c>
      <c r="I108" s="90">
        <v>-566</v>
      </c>
      <c r="J108" s="90">
        <v>-513.12200000000007</v>
      </c>
      <c r="K108" s="90">
        <v>-407.077</v>
      </c>
      <c r="L108" s="90">
        <v>-479</v>
      </c>
    </row>
    <row r="109" spans="1:12" x14ac:dyDescent="0.3">
      <c r="A109" s="77" t="s">
        <v>24</v>
      </c>
      <c r="B109" s="90">
        <v>0</v>
      </c>
      <c r="C109" s="90">
        <v>0</v>
      </c>
      <c r="D109" s="90">
        <v>0</v>
      </c>
      <c r="E109" s="90">
        <v>0</v>
      </c>
      <c r="F109" s="90">
        <v>0</v>
      </c>
      <c r="G109" s="90">
        <v>0</v>
      </c>
      <c r="H109" s="90">
        <v>0</v>
      </c>
      <c r="I109" s="90">
        <v>0</v>
      </c>
      <c r="J109" s="90">
        <v>0</v>
      </c>
      <c r="K109" s="90">
        <v>0</v>
      </c>
      <c r="L109" s="90">
        <v>0</v>
      </c>
    </row>
    <row r="110" spans="1:12" x14ac:dyDescent="0.3">
      <c r="A110" s="77" t="s">
        <v>25</v>
      </c>
      <c r="B110" s="90">
        <v>-8.3949999999999996</v>
      </c>
      <c r="C110" s="90">
        <v>-7.7119999999999997</v>
      </c>
      <c r="D110" s="90">
        <v>-7.8800000000000008</v>
      </c>
      <c r="E110" s="90">
        <v>-7</v>
      </c>
      <c r="F110" s="90">
        <v>-6</v>
      </c>
      <c r="G110" s="90">
        <v>-6</v>
      </c>
      <c r="H110" s="90">
        <v>-6</v>
      </c>
      <c r="I110" s="90">
        <v>-6</v>
      </c>
      <c r="J110" s="90">
        <v>-5.8510000000000026</v>
      </c>
      <c r="K110" s="90">
        <v>-5.2530000000000001</v>
      </c>
      <c r="L110" s="90">
        <v>-5</v>
      </c>
    </row>
    <row r="111" spans="1:12" x14ac:dyDescent="0.3">
      <c r="A111" s="80" t="s">
        <v>26</v>
      </c>
      <c r="B111" s="83">
        <v>69.36000000000034</v>
      </c>
      <c r="C111" s="83">
        <v>31.48199999999996</v>
      </c>
      <c r="D111" s="83">
        <v>40.019000000000112</v>
      </c>
      <c r="E111" s="83">
        <v>46</v>
      </c>
      <c r="F111" s="83">
        <v>76</v>
      </c>
      <c r="G111" s="83">
        <v>43</v>
      </c>
      <c r="H111" s="83">
        <v>37</v>
      </c>
      <c r="I111" s="83">
        <v>50</v>
      </c>
      <c r="J111" s="83">
        <v>70.621999999999957</v>
      </c>
      <c r="K111" s="83">
        <v>31.396999999999977</v>
      </c>
      <c r="L111" s="83">
        <v>46</v>
      </c>
    </row>
    <row r="112" spans="1:12" x14ac:dyDescent="0.3">
      <c r="A112" s="77" t="s">
        <v>27</v>
      </c>
      <c r="B112" s="90">
        <v>0.55499999999999983</v>
      </c>
      <c r="C112" s="90">
        <v>1.129</v>
      </c>
      <c r="D112" s="90">
        <v>1.887</v>
      </c>
      <c r="E112" s="90">
        <v>1</v>
      </c>
      <c r="F112" s="90">
        <v>2</v>
      </c>
      <c r="G112" s="90">
        <v>0</v>
      </c>
      <c r="H112" s="90">
        <v>0</v>
      </c>
      <c r="I112" s="90">
        <v>0</v>
      </c>
      <c r="J112" s="90">
        <v>-0.21300000000000013</v>
      </c>
      <c r="K112" s="90">
        <v>-0.27200000000000002</v>
      </c>
      <c r="L112" s="90">
        <v>-1</v>
      </c>
    </row>
    <row r="113" spans="1:12" x14ac:dyDescent="0.3">
      <c r="A113" s="80" t="s">
        <v>28</v>
      </c>
      <c r="B113" s="91">
        <v>69.915000000000347</v>
      </c>
      <c r="C113" s="91">
        <v>32.610999999999962</v>
      </c>
      <c r="D113" s="91">
        <v>41.906000000000112</v>
      </c>
      <c r="E113" s="91">
        <v>47</v>
      </c>
      <c r="F113" s="91">
        <v>78</v>
      </c>
      <c r="G113" s="91">
        <v>43</v>
      </c>
      <c r="H113" s="91">
        <v>37</v>
      </c>
      <c r="I113" s="91">
        <v>50</v>
      </c>
      <c r="J113" s="91">
        <v>70.408999999999963</v>
      </c>
      <c r="K113" s="91">
        <v>31.124999999999979</v>
      </c>
      <c r="L113" s="91">
        <v>45</v>
      </c>
    </row>
    <row r="114" spans="1:12" x14ac:dyDescent="0.3">
      <c r="A114" s="79"/>
      <c r="B114" s="115"/>
      <c r="C114" s="129"/>
      <c r="D114" s="129"/>
      <c r="E114" s="129"/>
      <c r="F114" s="129"/>
      <c r="G114" s="129"/>
      <c r="H114" s="127"/>
      <c r="I114" s="115"/>
      <c r="J114" s="115"/>
      <c r="K114" s="115"/>
      <c r="L114" s="115"/>
    </row>
    <row r="115" spans="1:12" x14ac:dyDescent="0.3">
      <c r="A115" s="79" t="s">
        <v>29</v>
      </c>
      <c r="B115" s="115"/>
      <c r="C115" s="115"/>
      <c r="D115" s="115"/>
      <c r="E115" s="115"/>
      <c r="F115" s="115"/>
      <c r="G115" s="115"/>
      <c r="H115" s="115"/>
      <c r="I115" s="115"/>
      <c r="J115" s="115"/>
      <c r="K115" s="115"/>
      <c r="L115" s="115"/>
    </row>
    <row r="116" spans="1:12" x14ac:dyDescent="0.3">
      <c r="A116" s="77" t="s">
        <v>30</v>
      </c>
      <c r="B116" s="82">
        <v>255.83309600000001</v>
      </c>
      <c r="C116" s="82">
        <v>282.38167200000004</v>
      </c>
      <c r="D116" s="82">
        <v>259.71621600000003</v>
      </c>
      <c r="E116" s="82">
        <v>262</v>
      </c>
      <c r="F116" s="82">
        <v>244</v>
      </c>
      <c r="G116" s="82">
        <v>232</v>
      </c>
      <c r="H116" s="82">
        <v>231</v>
      </c>
      <c r="I116" s="82">
        <v>221</v>
      </c>
      <c r="J116" s="82">
        <v>219.73713600000002</v>
      </c>
      <c r="K116" s="82">
        <v>209.65588800000003</v>
      </c>
      <c r="L116" s="82">
        <v>231</v>
      </c>
    </row>
    <row r="117" spans="1:12" x14ac:dyDescent="0.3">
      <c r="A117" s="77" t="s">
        <v>31</v>
      </c>
      <c r="B117" s="82">
        <v>143.93099999999993</v>
      </c>
      <c r="C117" s="82">
        <v>22.161000000000058</v>
      </c>
      <c r="D117" s="82">
        <v>14.759000000000015</v>
      </c>
      <c r="E117" s="82">
        <v>79</v>
      </c>
      <c r="F117" s="82">
        <v>273</v>
      </c>
      <c r="G117" s="82">
        <v>264</v>
      </c>
      <c r="H117" s="82">
        <v>305</v>
      </c>
      <c r="I117" s="82">
        <v>323</v>
      </c>
      <c r="J117" s="82">
        <v>270.26900000000001</v>
      </c>
      <c r="K117" s="82">
        <v>282.91300000000001</v>
      </c>
      <c r="L117" s="82">
        <v>336</v>
      </c>
    </row>
    <row r="118" spans="1:12" x14ac:dyDescent="0.3">
      <c r="A118" s="77" t="s">
        <v>32</v>
      </c>
      <c r="B118" s="82">
        <v>991.42899999999997</v>
      </c>
      <c r="C118" s="82">
        <v>1457.0440000000001</v>
      </c>
      <c r="D118" s="82">
        <v>1363.7160000000001</v>
      </c>
      <c r="E118" s="82">
        <v>1397</v>
      </c>
      <c r="F118" s="82">
        <v>1311</v>
      </c>
      <c r="G118" s="82">
        <v>1290</v>
      </c>
      <c r="H118" s="82">
        <v>1091</v>
      </c>
      <c r="I118" s="82">
        <v>1239</v>
      </c>
      <c r="J118" s="82">
        <v>1249.171</v>
      </c>
      <c r="K118" s="82">
        <v>1190.452</v>
      </c>
      <c r="L118" s="82">
        <v>1129</v>
      </c>
    </row>
    <row r="119" spans="1:12" x14ac:dyDescent="0.3">
      <c r="A119" s="80" t="s">
        <v>33</v>
      </c>
      <c r="B119" s="83">
        <v>1391.193096</v>
      </c>
      <c r="C119" s="83">
        <v>1761.5866720000001</v>
      </c>
      <c r="D119" s="83">
        <v>1638.1912160000002</v>
      </c>
      <c r="E119" s="83">
        <v>1738</v>
      </c>
      <c r="F119" s="83">
        <v>1828</v>
      </c>
      <c r="G119" s="83">
        <v>1786</v>
      </c>
      <c r="H119" s="83">
        <v>1627</v>
      </c>
      <c r="I119" s="83">
        <v>1782</v>
      </c>
      <c r="J119" s="83">
        <v>1739.177136</v>
      </c>
      <c r="K119" s="83">
        <v>1683.020888</v>
      </c>
      <c r="L119" s="83">
        <v>1696</v>
      </c>
    </row>
    <row r="120" spans="1:12" x14ac:dyDescent="0.3">
      <c r="A120" s="77" t="s">
        <v>34</v>
      </c>
      <c r="B120" s="82">
        <v>368.86209599999995</v>
      </c>
      <c r="C120" s="82">
        <v>466.55967200000003</v>
      </c>
      <c r="D120" s="82">
        <v>484.90721600000001</v>
      </c>
      <c r="E120" s="82">
        <v>543</v>
      </c>
      <c r="F120" s="82">
        <v>418</v>
      </c>
      <c r="G120" s="82">
        <v>442</v>
      </c>
      <c r="H120" s="82">
        <v>487</v>
      </c>
      <c r="I120" s="82">
        <v>536</v>
      </c>
      <c r="J120" s="82">
        <v>416.24213600000002</v>
      </c>
      <c r="K120" s="82">
        <v>435.02588800000001</v>
      </c>
      <c r="L120" s="82">
        <v>510</v>
      </c>
    </row>
    <row r="121" spans="1:12" x14ac:dyDescent="0.3">
      <c r="A121" s="77" t="s">
        <v>35</v>
      </c>
      <c r="B121" s="82">
        <v>84.081000000000003</v>
      </c>
      <c r="C121" s="82">
        <v>97.412000000000006</v>
      </c>
      <c r="D121" s="82">
        <v>90.284999999999997</v>
      </c>
      <c r="E121" s="82">
        <v>90</v>
      </c>
      <c r="F121" s="82">
        <v>114</v>
      </c>
      <c r="G121" s="82">
        <v>107</v>
      </c>
      <c r="H121" s="82">
        <v>109</v>
      </c>
      <c r="I121" s="82">
        <v>107</v>
      </c>
      <c r="J121" s="82">
        <v>106.96000000000001</v>
      </c>
      <c r="K121" s="82">
        <v>102.497</v>
      </c>
      <c r="L121" s="82">
        <v>109</v>
      </c>
    </row>
    <row r="122" spans="1:12" x14ac:dyDescent="0.3">
      <c r="A122" s="77" t="s">
        <v>36</v>
      </c>
      <c r="B122" s="82">
        <v>938.25000000000011</v>
      </c>
      <c r="C122" s="82">
        <v>1197.615</v>
      </c>
      <c r="D122" s="82">
        <v>1062.999</v>
      </c>
      <c r="E122" s="82">
        <v>1105</v>
      </c>
      <c r="F122" s="82">
        <v>1296</v>
      </c>
      <c r="G122" s="82">
        <v>1236</v>
      </c>
      <c r="H122" s="82">
        <v>1031</v>
      </c>
      <c r="I122" s="82">
        <v>1140</v>
      </c>
      <c r="J122" s="82">
        <v>1215.9750000000001</v>
      </c>
      <c r="K122" s="82">
        <v>1145.498</v>
      </c>
      <c r="L122" s="82">
        <v>1077</v>
      </c>
    </row>
    <row r="123" spans="1:12" x14ac:dyDescent="0.3">
      <c r="A123" s="80" t="s">
        <v>37</v>
      </c>
      <c r="B123" s="83">
        <v>1391.193096</v>
      </c>
      <c r="C123" s="83">
        <v>1761.5866719999999</v>
      </c>
      <c r="D123" s="83">
        <v>1638.1912160000002</v>
      </c>
      <c r="E123" s="83">
        <v>1738</v>
      </c>
      <c r="F123" s="83">
        <v>1828</v>
      </c>
      <c r="G123" s="83">
        <v>1786</v>
      </c>
      <c r="H123" s="83">
        <v>1627</v>
      </c>
      <c r="I123" s="83">
        <v>1782</v>
      </c>
      <c r="J123" s="83">
        <v>1739.1771360000002</v>
      </c>
      <c r="K123" s="83">
        <v>1683.020888</v>
      </c>
      <c r="L123" s="83">
        <v>1696</v>
      </c>
    </row>
    <row r="124" spans="1:12" x14ac:dyDescent="0.3">
      <c r="A124" s="79"/>
      <c r="B124" s="90"/>
      <c r="C124" s="90"/>
      <c r="D124" s="90"/>
      <c r="E124" s="90"/>
      <c r="F124" s="90"/>
      <c r="G124" s="90"/>
      <c r="H124" s="90"/>
      <c r="I124" s="90"/>
      <c r="J124" s="90"/>
      <c r="K124" s="90"/>
      <c r="L124" s="90"/>
    </row>
    <row r="125" spans="1:12" x14ac:dyDescent="0.3">
      <c r="A125" s="77" t="s">
        <v>38</v>
      </c>
      <c r="B125" s="90">
        <v>1983.4</v>
      </c>
      <c r="C125" s="90">
        <v>2854</v>
      </c>
      <c r="D125" s="90">
        <v>2910.6</v>
      </c>
      <c r="E125" s="90">
        <v>2604</v>
      </c>
      <c r="F125" s="90">
        <v>2516</v>
      </c>
      <c r="G125" s="90">
        <v>3125</v>
      </c>
      <c r="H125" s="90">
        <v>3300</v>
      </c>
      <c r="I125" s="90">
        <v>2947</v>
      </c>
      <c r="J125" s="90">
        <v>2813</v>
      </c>
      <c r="K125" s="90">
        <v>2916</v>
      </c>
      <c r="L125" s="90">
        <v>3117</v>
      </c>
    </row>
    <row r="126" spans="1:12" x14ac:dyDescent="0.3">
      <c r="A126" s="77" t="s">
        <v>39</v>
      </c>
      <c r="B126" s="90">
        <v>422</v>
      </c>
      <c r="C126" s="90">
        <v>1204</v>
      </c>
      <c r="D126" s="90">
        <v>894</v>
      </c>
      <c r="E126" s="90">
        <v>287</v>
      </c>
      <c r="F126" s="90">
        <v>753</v>
      </c>
      <c r="G126" s="90">
        <v>1351</v>
      </c>
      <c r="H126" s="90">
        <v>654</v>
      </c>
      <c r="I126" s="90">
        <v>278</v>
      </c>
      <c r="J126" s="90">
        <v>511</v>
      </c>
      <c r="K126" s="90">
        <v>624</v>
      </c>
      <c r="L126" s="90">
        <v>606</v>
      </c>
    </row>
    <row r="127" spans="1:12" x14ac:dyDescent="0.3">
      <c r="A127" s="114"/>
      <c r="B127" s="115"/>
      <c r="C127" s="115"/>
      <c r="D127" s="115"/>
      <c r="E127" s="115"/>
      <c r="F127" s="115"/>
      <c r="G127" s="115"/>
      <c r="H127" s="115"/>
      <c r="I127" s="115"/>
      <c r="J127" s="115"/>
      <c r="K127" s="115"/>
      <c r="L127" s="115"/>
    </row>
    <row r="128" spans="1:12" ht="15.5" x14ac:dyDescent="0.35">
      <c r="A128" s="78" t="s">
        <v>52</v>
      </c>
      <c r="B128" s="93"/>
      <c r="C128" s="93"/>
      <c r="D128" s="93"/>
      <c r="E128" s="93"/>
      <c r="F128" s="93"/>
      <c r="G128" s="93"/>
      <c r="H128" s="93"/>
      <c r="I128" s="93"/>
      <c r="J128" s="93"/>
      <c r="K128" s="93"/>
      <c r="L128" s="93"/>
    </row>
    <row r="129" spans="1:12" x14ac:dyDescent="0.3">
      <c r="A129" s="79" t="s">
        <v>22</v>
      </c>
      <c r="B129" s="89">
        <v>0.44999999999999929</v>
      </c>
      <c r="C129" s="89">
        <v>0.1</v>
      </c>
      <c r="D129" s="89">
        <v>21.497999999999998</v>
      </c>
      <c r="E129" s="89">
        <v>28</v>
      </c>
      <c r="F129" s="89">
        <v>-1</v>
      </c>
      <c r="G129" s="89">
        <v>40</v>
      </c>
      <c r="H129" s="89">
        <v>40</v>
      </c>
      <c r="I129" s="89">
        <v>40</v>
      </c>
      <c r="J129" s="89">
        <v>42.573999999999984</v>
      </c>
      <c r="K129" s="89">
        <v>43.65</v>
      </c>
      <c r="L129" s="89">
        <v>50</v>
      </c>
    </row>
    <row r="130" spans="1:12" x14ac:dyDescent="0.3">
      <c r="A130" s="77" t="s">
        <v>23</v>
      </c>
      <c r="B130" s="90">
        <v>-24.421000000000006</v>
      </c>
      <c r="C130" s="90">
        <v>-40.372</v>
      </c>
      <c r="D130" s="90">
        <v>-45.155000000000001</v>
      </c>
      <c r="E130" s="90">
        <v>-24</v>
      </c>
      <c r="F130" s="90">
        <v>-32</v>
      </c>
      <c r="G130" s="90">
        <v>-64</v>
      </c>
      <c r="H130" s="90">
        <v>-67</v>
      </c>
      <c r="I130" s="90">
        <v>-56</v>
      </c>
      <c r="J130" s="90">
        <v>-66.954000000000008</v>
      </c>
      <c r="K130" s="90">
        <v>-61.965999999999994</v>
      </c>
      <c r="L130" s="90">
        <v>-87</v>
      </c>
    </row>
    <row r="131" spans="1:12" x14ac:dyDescent="0.3">
      <c r="A131" s="77" t="s">
        <v>24</v>
      </c>
      <c r="B131" s="90">
        <v>7.5380000000000003</v>
      </c>
      <c r="C131" s="90">
        <v>5.6180000000000003</v>
      </c>
      <c r="D131" s="90">
        <v>5.1869999999999994</v>
      </c>
      <c r="E131" s="90">
        <v>5</v>
      </c>
      <c r="F131" s="90">
        <v>7</v>
      </c>
      <c r="G131" s="90">
        <v>5</v>
      </c>
      <c r="H131" s="90">
        <v>5</v>
      </c>
      <c r="I131" s="90">
        <v>5</v>
      </c>
      <c r="J131" s="90">
        <v>6.6650000000000009</v>
      </c>
      <c r="K131" s="90">
        <v>5.4219999999999997</v>
      </c>
      <c r="L131" s="90">
        <v>6</v>
      </c>
    </row>
    <row r="132" spans="1:12" x14ac:dyDescent="0.3">
      <c r="A132" s="77" t="s">
        <v>25</v>
      </c>
      <c r="B132" s="90">
        <v>-14.710999999999999</v>
      </c>
      <c r="C132" s="90">
        <v>-14.621</v>
      </c>
      <c r="D132" s="90">
        <v>-13.790999999999999</v>
      </c>
      <c r="E132" s="90">
        <v>-17</v>
      </c>
      <c r="F132" s="90">
        <v>-11</v>
      </c>
      <c r="G132" s="90">
        <v>-12</v>
      </c>
      <c r="H132" s="90">
        <v>-12</v>
      </c>
      <c r="I132" s="90">
        <v>-12</v>
      </c>
      <c r="J132" s="90">
        <v>-14.774999999999999</v>
      </c>
      <c r="K132" s="90">
        <v>-16.373000000000001</v>
      </c>
      <c r="L132" s="90">
        <v>-16</v>
      </c>
    </row>
    <row r="133" spans="1:12" x14ac:dyDescent="0.3">
      <c r="A133" s="80" t="s">
        <v>26</v>
      </c>
      <c r="B133" s="83">
        <v>-31.144000000000005</v>
      </c>
      <c r="C133" s="83">
        <v>-49.274999999999999</v>
      </c>
      <c r="D133" s="83">
        <v>-32.261000000000003</v>
      </c>
      <c r="E133" s="83">
        <v>-8</v>
      </c>
      <c r="F133" s="83">
        <v>-37</v>
      </c>
      <c r="G133" s="83">
        <v>-31</v>
      </c>
      <c r="H133" s="83">
        <v>-34</v>
      </c>
      <c r="I133" s="83">
        <v>-22</v>
      </c>
      <c r="J133" s="83">
        <v>-32.490000000000023</v>
      </c>
      <c r="K133" s="83">
        <v>-29.266999999999996</v>
      </c>
      <c r="L133" s="83">
        <v>-48</v>
      </c>
    </row>
    <row r="134" spans="1:12" x14ac:dyDescent="0.3">
      <c r="A134" s="77" t="s">
        <v>27</v>
      </c>
      <c r="B134" s="90">
        <v>2.2589119999999809</v>
      </c>
      <c r="C134" s="90">
        <v>-54.208999999999996</v>
      </c>
      <c r="D134" s="90">
        <v>21.450000000000003</v>
      </c>
      <c r="E134" s="90">
        <v>0</v>
      </c>
      <c r="F134" s="90">
        <v>13</v>
      </c>
      <c r="G134" s="90">
        <v>0</v>
      </c>
      <c r="H134" s="90">
        <v>5</v>
      </c>
      <c r="I134" s="90">
        <v>-4</v>
      </c>
      <c r="J134" s="90">
        <v>-4.1380000000000194</v>
      </c>
      <c r="K134" s="90">
        <v>-36.007999999999996</v>
      </c>
      <c r="L134" s="90">
        <v>-28</v>
      </c>
    </row>
    <row r="135" spans="1:12" x14ac:dyDescent="0.3">
      <c r="A135" s="80" t="s">
        <v>28</v>
      </c>
      <c r="B135" s="91">
        <v>-28.885088000000025</v>
      </c>
      <c r="C135" s="91">
        <v>-103.48399999999999</v>
      </c>
      <c r="D135" s="91">
        <v>-10.811</v>
      </c>
      <c r="E135" s="91">
        <v>-7</v>
      </c>
      <c r="F135" s="91">
        <v>-24</v>
      </c>
      <c r="G135" s="91">
        <v>-30</v>
      </c>
      <c r="H135" s="91">
        <v>-28</v>
      </c>
      <c r="I135" s="91">
        <v>-26</v>
      </c>
      <c r="J135" s="91">
        <v>-36.628000000000043</v>
      </c>
      <c r="K135" s="91">
        <v>-65.274999999999991</v>
      </c>
      <c r="L135" s="91">
        <v>-76</v>
      </c>
    </row>
    <row r="136" spans="1:12" x14ac:dyDescent="0.3">
      <c r="A136" s="79"/>
      <c r="B136" s="115"/>
      <c r="C136" s="115"/>
      <c r="D136" s="115"/>
      <c r="E136" s="115"/>
      <c r="F136" s="115"/>
      <c r="G136" s="115"/>
      <c r="H136" s="115"/>
      <c r="I136" s="115"/>
      <c r="J136" s="115"/>
      <c r="K136" s="115"/>
      <c r="L136" s="115"/>
    </row>
    <row r="137" spans="1:12" x14ac:dyDescent="0.3">
      <c r="A137" s="79" t="s">
        <v>29</v>
      </c>
      <c r="B137" s="115"/>
      <c r="C137" s="115"/>
      <c r="D137" s="115"/>
      <c r="E137" s="115"/>
      <c r="F137" s="115"/>
      <c r="G137" s="115"/>
      <c r="H137" s="115"/>
      <c r="I137" s="115"/>
      <c r="J137" s="115"/>
      <c r="K137" s="115"/>
      <c r="L137" s="115"/>
    </row>
    <row r="138" spans="1:12" x14ac:dyDescent="0.3">
      <c r="A138" s="77" t="s">
        <v>30</v>
      </c>
      <c r="B138" s="82">
        <v>3200.7071626000002</v>
      </c>
      <c r="C138" s="82">
        <v>3248.6863118000001</v>
      </c>
      <c r="D138" s="82">
        <v>3289.9883894</v>
      </c>
      <c r="E138" s="82">
        <v>2663.4</v>
      </c>
      <c r="F138" s="82">
        <v>2805</v>
      </c>
      <c r="G138" s="82">
        <v>2808</v>
      </c>
      <c r="H138" s="82">
        <v>2802</v>
      </c>
      <c r="I138" s="82">
        <v>2836</v>
      </c>
      <c r="J138" s="82">
        <v>2864.2809999999999</v>
      </c>
      <c r="K138" s="82">
        <v>838.71799999999939</v>
      </c>
      <c r="L138" s="82">
        <v>832</v>
      </c>
    </row>
    <row r="139" spans="1:12" x14ac:dyDescent="0.3">
      <c r="A139" s="77" t="s">
        <v>31</v>
      </c>
      <c r="B139" s="82">
        <v>848.98400000000004</v>
      </c>
      <c r="C139" s="82">
        <v>862.75299999999993</v>
      </c>
      <c r="D139" s="82">
        <v>165.59500000000003</v>
      </c>
      <c r="E139" s="82">
        <v>538.4</v>
      </c>
      <c r="F139" s="82">
        <v>2058</v>
      </c>
      <c r="G139" s="82">
        <v>2221</v>
      </c>
      <c r="H139" s="82">
        <v>653</v>
      </c>
      <c r="I139" s="82">
        <v>634</v>
      </c>
      <c r="J139" s="82">
        <v>1727.18</v>
      </c>
      <c r="K139" s="82">
        <v>1767.4670000000003</v>
      </c>
      <c r="L139" s="82">
        <v>749</v>
      </c>
    </row>
    <row r="140" spans="1:12" x14ac:dyDescent="0.3">
      <c r="A140" s="77" t="s">
        <v>32</v>
      </c>
      <c r="B140" s="82">
        <v>325.322</v>
      </c>
      <c r="C140" s="82">
        <v>2043.0139999999999</v>
      </c>
      <c r="D140" s="82">
        <v>819.86300000000006</v>
      </c>
      <c r="E140" s="82">
        <v>4562</v>
      </c>
      <c r="F140" s="82">
        <v>743</v>
      </c>
      <c r="G140" s="82">
        <v>682</v>
      </c>
      <c r="H140" s="82">
        <v>1279</v>
      </c>
      <c r="I140" s="82">
        <v>1280</v>
      </c>
      <c r="J140" s="82">
        <v>1281.662</v>
      </c>
      <c r="K140" s="82">
        <v>1282.5260000000001</v>
      </c>
      <c r="L140" s="82">
        <v>1269</v>
      </c>
    </row>
    <row r="141" spans="1:12" x14ac:dyDescent="0.3">
      <c r="A141" s="80" t="s">
        <v>33</v>
      </c>
      <c r="B141" s="83">
        <v>4375.0131626000002</v>
      </c>
      <c r="C141" s="83">
        <v>6154.4533117999999</v>
      </c>
      <c r="D141" s="83">
        <v>4275.4463894</v>
      </c>
      <c r="E141" s="83">
        <v>7763.8</v>
      </c>
      <c r="F141" s="83">
        <v>5606</v>
      </c>
      <c r="G141" s="83">
        <v>5711</v>
      </c>
      <c r="H141" s="83">
        <v>4735</v>
      </c>
      <c r="I141" s="83">
        <v>4750</v>
      </c>
      <c r="J141" s="83">
        <v>5873.1230000000005</v>
      </c>
      <c r="K141" s="83">
        <v>3888.7109999999993</v>
      </c>
      <c r="L141" s="83">
        <v>2850</v>
      </c>
    </row>
    <row r="142" spans="1:12" x14ac:dyDescent="0.3">
      <c r="A142" s="77" t="s">
        <v>34</v>
      </c>
      <c r="B142" s="82">
        <v>1829.0131626</v>
      </c>
      <c r="C142" s="82">
        <v>1832.8743118</v>
      </c>
      <c r="D142" s="82">
        <v>1864.5853893999999</v>
      </c>
      <c r="E142" s="82">
        <v>4307</v>
      </c>
      <c r="F142" s="82">
        <v>1765.6</v>
      </c>
      <c r="G142" s="82">
        <v>1743</v>
      </c>
      <c r="H142" s="82">
        <v>936</v>
      </c>
      <c r="I142" s="82">
        <v>916</v>
      </c>
      <c r="J142" s="82">
        <v>1913.7369999999999</v>
      </c>
      <c r="K142" s="82">
        <v>-223.21900000000005</v>
      </c>
      <c r="L142" s="82">
        <v>-1240</v>
      </c>
    </row>
    <row r="143" spans="1:12" x14ac:dyDescent="0.3">
      <c r="A143" s="77" t="s">
        <v>35</v>
      </c>
      <c r="B143" s="82">
        <v>2360.0149999999999</v>
      </c>
      <c r="C143" s="82">
        <v>4146.1480000000001</v>
      </c>
      <c r="D143" s="82">
        <v>2347.1579999999999</v>
      </c>
      <c r="E143" s="82">
        <v>3323</v>
      </c>
      <c r="F143" s="82">
        <v>3145.6</v>
      </c>
      <c r="G143" s="82">
        <v>3310</v>
      </c>
      <c r="H143" s="82">
        <v>3655</v>
      </c>
      <c r="I143" s="82">
        <v>3682</v>
      </c>
      <c r="J143" s="82">
        <v>3776.7820000000002</v>
      </c>
      <c r="K143" s="82">
        <v>3997.1979999999999</v>
      </c>
      <c r="L143" s="82">
        <v>3909</v>
      </c>
    </row>
    <row r="144" spans="1:12" x14ac:dyDescent="0.3">
      <c r="A144" s="77" t="s">
        <v>36</v>
      </c>
      <c r="B144" s="82">
        <v>185.98499999999999</v>
      </c>
      <c r="C144" s="82">
        <v>175.43</v>
      </c>
      <c r="D144" s="82">
        <v>63.701999999999991</v>
      </c>
      <c r="E144" s="82">
        <v>134</v>
      </c>
      <c r="F144" s="82">
        <v>695</v>
      </c>
      <c r="G144" s="82">
        <v>658</v>
      </c>
      <c r="H144" s="82">
        <v>144</v>
      </c>
      <c r="I144" s="82">
        <v>152</v>
      </c>
      <c r="J144" s="82">
        <v>182.60399999999998</v>
      </c>
      <c r="K144" s="82">
        <v>114.73400000000001</v>
      </c>
      <c r="L144" s="82">
        <v>180</v>
      </c>
    </row>
    <row r="145" spans="1:12" x14ac:dyDescent="0.3">
      <c r="A145" s="80" t="s">
        <v>37</v>
      </c>
      <c r="B145" s="83">
        <v>4375.0131625999993</v>
      </c>
      <c r="C145" s="83">
        <v>6154.4523118000006</v>
      </c>
      <c r="D145" s="83">
        <v>4275.4453893999998</v>
      </c>
      <c r="E145" s="83">
        <v>7764</v>
      </c>
      <c r="F145" s="83">
        <v>5606.2</v>
      </c>
      <c r="G145" s="83">
        <v>5711</v>
      </c>
      <c r="H145" s="83">
        <v>4735</v>
      </c>
      <c r="I145" s="83">
        <v>4750</v>
      </c>
      <c r="J145" s="83">
        <v>5873.1230000000005</v>
      </c>
      <c r="K145" s="83">
        <v>3888.7129999999997</v>
      </c>
      <c r="L145" s="83">
        <v>2850</v>
      </c>
    </row>
    <row r="146" spans="1:12" x14ac:dyDescent="0.3">
      <c r="B146" s="93"/>
      <c r="C146" s="93"/>
      <c r="D146" s="93"/>
      <c r="E146" s="93"/>
      <c r="F146" s="93"/>
      <c r="G146" s="93"/>
      <c r="H146" s="93"/>
      <c r="I146" s="93"/>
      <c r="J146" s="93"/>
      <c r="K146" s="93"/>
      <c r="L146" s="93"/>
    </row>
    <row r="147" spans="1:12" ht="15.5" x14ac:dyDescent="0.35">
      <c r="A147" s="78" t="s">
        <v>53</v>
      </c>
      <c r="B147" s="93"/>
      <c r="C147" s="93"/>
      <c r="D147" s="93"/>
      <c r="E147" s="93"/>
      <c r="F147" s="93"/>
      <c r="G147" s="93"/>
      <c r="H147" s="93"/>
      <c r="I147" s="93"/>
      <c r="J147" s="93"/>
      <c r="K147" s="93"/>
      <c r="L147" s="93"/>
    </row>
    <row r="148" spans="1:12" x14ac:dyDescent="0.3">
      <c r="A148" s="79" t="s">
        <v>22</v>
      </c>
      <c r="B148" s="89">
        <v>-95.100000000004002</v>
      </c>
      <c r="C148" s="89">
        <v>-69.52100000000064</v>
      </c>
      <c r="D148" s="89">
        <v>-81.891999999999825</v>
      </c>
      <c r="E148" s="89">
        <v>-127</v>
      </c>
      <c r="F148" s="89">
        <v>-60</v>
      </c>
      <c r="G148" s="89">
        <v>-112</v>
      </c>
      <c r="H148" s="89">
        <v>-76</v>
      </c>
      <c r="I148" s="89">
        <v>-110</v>
      </c>
      <c r="J148" s="89">
        <v>-184.68299999998999</v>
      </c>
      <c r="K148" s="89">
        <v>-134.96399999999994</v>
      </c>
      <c r="L148" s="89">
        <v>-54</v>
      </c>
    </row>
    <row r="149" spans="1:12" x14ac:dyDescent="0.3">
      <c r="A149" s="77" t="s">
        <v>23</v>
      </c>
      <c r="B149" s="90">
        <v>89.764077999997426</v>
      </c>
      <c r="C149" s="90">
        <v>69.511000000001104</v>
      </c>
      <c r="D149" s="90">
        <v>84.947000000002845</v>
      </c>
      <c r="E149" s="90">
        <v>129</v>
      </c>
      <c r="F149" s="90">
        <v>61</v>
      </c>
      <c r="G149" s="90">
        <v>110</v>
      </c>
      <c r="H149" s="90">
        <v>72</v>
      </c>
      <c r="I149" s="90">
        <v>108</v>
      </c>
      <c r="J149" s="90">
        <v>183.58699999999999</v>
      </c>
      <c r="K149" s="90">
        <v>133.95900000000211</v>
      </c>
      <c r="L149" s="90">
        <v>59</v>
      </c>
    </row>
    <row r="150" spans="1:12" x14ac:dyDescent="0.3">
      <c r="A150" s="77" t="s">
        <v>24</v>
      </c>
      <c r="B150" s="90">
        <v>-7.1054273576010019E-15</v>
      </c>
      <c r="C150" s="90">
        <v>8.659739592076221E-15</v>
      </c>
      <c r="D150" s="90">
        <v>-6.6613381477509392E-15</v>
      </c>
      <c r="E150" s="90">
        <v>0</v>
      </c>
      <c r="F150" s="90">
        <v>0</v>
      </c>
      <c r="G150" s="90">
        <v>0</v>
      </c>
      <c r="H150" s="90">
        <v>0</v>
      </c>
      <c r="I150" s="90">
        <v>0</v>
      </c>
      <c r="J150" s="90">
        <v>-4.7739590058881731E-15</v>
      </c>
      <c r="K150" s="90">
        <v>0</v>
      </c>
      <c r="L150" s="90">
        <v>0</v>
      </c>
    </row>
    <row r="151" spans="1:12" x14ac:dyDescent="0.3">
      <c r="A151" s="77" t="s">
        <v>25</v>
      </c>
      <c r="B151" s="90">
        <v>3.4999999999939746E-2</v>
      </c>
      <c r="C151" s="90">
        <v>0</v>
      </c>
      <c r="D151" s="90">
        <v>0</v>
      </c>
      <c r="E151" s="90">
        <v>0</v>
      </c>
      <c r="F151" s="90">
        <v>0</v>
      </c>
      <c r="G151" s="90">
        <v>0</v>
      </c>
      <c r="H151" s="90">
        <v>1</v>
      </c>
      <c r="I151" s="90">
        <v>-1</v>
      </c>
      <c r="J151" s="90">
        <v>0.39200000000010959</v>
      </c>
      <c r="K151" s="90">
        <v>0.44999999999999574</v>
      </c>
      <c r="L151" s="90">
        <v>0</v>
      </c>
    </row>
    <row r="152" spans="1:12" x14ac:dyDescent="0.3">
      <c r="A152" s="80" t="s">
        <v>26</v>
      </c>
      <c r="B152" s="83">
        <v>-5.3009220000063522</v>
      </c>
      <c r="C152" s="83">
        <v>-9.9999999987403498E-3</v>
      </c>
      <c r="D152" s="83">
        <v>3.055000000001769</v>
      </c>
      <c r="E152" s="83">
        <v>2</v>
      </c>
      <c r="F152" s="83">
        <v>2</v>
      </c>
      <c r="G152" s="83">
        <v>-1</v>
      </c>
      <c r="H152" s="83">
        <v>-4</v>
      </c>
      <c r="I152" s="83">
        <v>-1</v>
      </c>
      <c r="J152" s="83">
        <v>-0.70399999998989449</v>
      </c>
      <c r="K152" s="83">
        <v>-0.55499999999783967</v>
      </c>
      <c r="L152" s="83">
        <v>5</v>
      </c>
    </row>
    <row r="153" spans="1:12" x14ac:dyDescent="0.3">
      <c r="A153" s="77" t="s">
        <v>27</v>
      </c>
      <c r="B153" s="90">
        <v>-9.9999999997635314E-4</v>
      </c>
      <c r="C153" s="90">
        <v>15.006999999999998</v>
      </c>
      <c r="D153" s="90">
        <v>-9.9940000000000051</v>
      </c>
      <c r="E153" s="90">
        <v>-5</v>
      </c>
      <c r="F153" s="90">
        <v>0</v>
      </c>
      <c r="G153" s="90">
        <v>0</v>
      </c>
      <c r="H153" s="90">
        <v>0</v>
      </c>
      <c r="I153" s="90">
        <v>0</v>
      </c>
      <c r="J153" s="90">
        <v>0</v>
      </c>
      <c r="K153" s="90">
        <v>6.9999999999978968E-3</v>
      </c>
      <c r="L153" s="90">
        <v>0</v>
      </c>
    </row>
    <row r="154" spans="1:12" x14ac:dyDescent="0.3">
      <c r="A154" s="80" t="s">
        <v>28</v>
      </c>
      <c r="B154" s="91">
        <v>-5.3019220000063569</v>
      </c>
      <c r="C154" s="91">
        <v>14.997000000001236</v>
      </c>
      <c r="D154" s="91">
        <v>-6.9389999999982592</v>
      </c>
      <c r="E154" s="91">
        <v>-3</v>
      </c>
      <c r="F154" s="91">
        <v>2</v>
      </c>
      <c r="G154" s="91">
        <v>-1</v>
      </c>
      <c r="H154" s="91">
        <v>-4</v>
      </c>
      <c r="I154" s="91">
        <v>-1</v>
      </c>
      <c r="J154" s="91">
        <v>-0.70399999998989449</v>
      </c>
      <c r="K154" s="91">
        <v>-0.54799999999784177</v>
      </c>
      <c r="L154" s="91">
        <v>5</v>
      </c>
    </row>
    <row r="155" spans="1:12" x14ac:dyDescent="0.3">
      <c r="A155" s="114"/>
      <c r="B155" s="115"/>
      <c r="C155" s="116"/>
      <c r="D155" s="116"/>
      <c r="E155" s="116"/>
      <c r="F155" s="116"/>
      <c r="G155" s="116"/>
      <c r="H155" s="116"/>
      <c r="I155" s="116"/>
      <c r="J155" s="116"/>
      <c r="K155" s="116"/>
      <c r="L155" s="116"/>
    </row>
    <row r="156" spans="1:12" x14ac:dyDescent="0.3">
      <c r="A156" s="79" t="s">
        <v>29</v>
      </c>
      <c r="B156" s="115"/>
      <c r="C156" s="116"/>
      <c r="D156" s="116"/>
      <c r="E156" s="116"/>
      <c r="F156" s="116"/>
      <c r="G156" s="116"/>
      <c r="H156" s="116"/>
      <c r="I156" s="116"/>
      <c r="J156" s="116"/>
      <c r="K156" s="116"/>
      <c r="L156" s="116"/>
    </row>
    <row r="157" spans="1:12" x14ac:dyDescent="0.3">
      <c r="A157" s="77" t="s">
        <v>30</v>
      </c>
      <c r="B157" s="82">
        <v>-2542.048096</v>
      </c>
      <c r="C157" s="82">
        <v>-2713.2906720000001</v>
      </c>
      <c r="D157" s="82">
        <v>-2741.4192159999998</v>
      </c>
      <c r="E157" s="82">
        <v>-2094</v>
      </c>
      <c r="F157" s="82">
        <v>-2191.4</v>
      </c>
      <c r="G157" s="82">
        <v>-2174</v>
      </c>
      <c r="H157" s="82">
        <v>-2180</v>
      </c>
      <c r="I157" s="82">
        <v>-2167</v>
      </c>
      <c r="J157" s="115">
        <v>-2206.7211360000001</v>
      </c>
      <c r="K157" s="115">
        <v>-54.63188799999989</v>
      </c>
      <c r="L157" s="115">
        <v>-46</v>
      </c>
    </row>
    <row r="158" spans="1:12" x14ac:dyDescent="0.3">
      <c r="A158" s="77" t="s">
        <v>31</v>
      </c>
      <c r="B158" s="82">
        <v>-343.10099999999841</v>
      </c>
      <c r="C158" s="82">
        <v>-126.34699999999975</v>
      </c>
      <c r="D158" s="82">
        <v>74.791999999999234</v>
      </c>
      <c r="E158" s="82">
        <v>-68</v>
      </c>
      <c r="F158" s="82">
        <v>-1008.4</v>
      </c>
      <c r="G158" s="82">
        <v>-1107</v>
      </c>
      <c r="H158" s="82">
        <v>-54</v>
      </c>
      <c r="I158" s="82">
        <v>-60</v>
      </c>
      <c r="J158" s="115">
        <v>-1079.7350000000006</v>
      </c>
      <c r="K158" s="115">
        <v>-1071.4380000000001</v>
      </c>
      <c r="L158" s="115">
        <v>-68</v>
      </c>
    </row>
    <row r="159" spans="1:12" x14ac:dyDescent="0.3">
      <c r="A159" s="77" t="s">
        <v>54</v>
      </c>
      <c r="B159" s="82">
        <v>5072.6964912000003</v>
      </c>
      <c r="C159" s="82">
        <v>5096.7969616000009</v>
      </c>
      <c r="D159" s="82">
        <v>5043.8969328000003</v>
      </c>
      <c r="E159" s="82">
        <v>0</v>
      </c>
      <c r="F159" s="82">
        <v>0</v>
      </c>
      <c r="G159" s="82">
        <v>0</v>
      </c>
      <c r="H159" s="82">
        <v>0</v>
      </c>
      <c r="I159" s="82">
        <v>0</v>
      </c>
      <c r="J159" s="82">
        <v>0</v>
      </c>
      <c r="K159" s="82">
        <v>0</v>
      </c>
      <c r="L159" s="82">
        <v>0</v>
      </c>
    </row>
    <row r="160" spans="1:12" x14ac:dyDescent="0.3">
      <c r="A160" s="77" t="s">
        <v>32</v>
      </c>
      <c r="B160" s="82">
        <v>-4794.3309999999992</v>
      </c>
      <c r="C160" s="82">
        <v>-6496.8709999999992</v>
      </c>
      <c r="D160" s="82">
        <v>-5916.887999999999</v>
      </c>
      <c r="E160" s="82">
        <v>-3930</v>
      </c>
      <c r="F160" s="82">
        <v>-3216</v>
      </c>
      <c r="G160" s="82">
        <v>-3410</v>
      </c>
      <c r="H160" s="82">
        <v>-3874</v>
      </c>
      <c r="I160" s="82">
        <v>-3685</v>
      </c>
      <c r="J160" s="82">
        <v>-3318.1450000000004</v>
      </c>
      <c r="K160" s="82">
        <v>-4119.5190000000002</v>
      </c>
      <c r="L160" s="82">
        <v>-4185</v>
      </c>
    </row>
    <row r="161" spans="1:12" x14ac:dyDescent="0.3">
      <c r="A161" s="80" t="s">
        <v>33</v>
      </c>
      <c r="B161" s="83">
        <v>-2606.7836047999972</v>
      </c>
      <c r="C161" s="83">
        <v>-4239.7117103999981</v>
      </c>
      <c r="D161" s="83">
        <v>-3539.6182831999995</v>
      </c>
      <c r="E161" s="83">
        <v>-6092</v>
      </c>
      <c r="F161" s="83">
        <v>-6415.8</v>
      </c>
      <c r="G161" s="83">
        <v>-6691</v>
      </c>
      <c r="H161" s="83">
        <v>-6109</v>
      </c>
      <c r="I161" s="83">
        <v>-5912</v>
      </c>
      <c r="J161" s="83">
        <v>-6604.6011360000011</v>
      </c>
      <c r="K161" s="83">
        <v>-5245.5888880000002</v>
      </c>
      <c r="L161" s="83">
        <v>-4299</v>
      </c>
    </row>
    <row r="162" spans="1:12" x14ac:dyDescent="0.3">
      <c r="A162" s="77" t="s">
        <v>34</v>
      </c>
      <c r="B162" s="82">
        <v>-1666.6936047999993</v>
      </c>
      <c r="C162" s="82">
        <v>-1770.8767104000003</v>
      </c>
      <c r="D162" s="82">
        <v>-1890.3042832000008</v>
      </c>
      <c r="E162" s="82">
        <v>-2240</v>
      </c>
      <c r="F162" s="82">
        <v>-2171</v>
      </c>
      <c r="G162" s="82">
        <v>-2180</v>
      </c>
      <c r="H162" s="82">
        <v>-2269</v>
      </c>
      <c r="I162" s="82">
        <v>-2385</v>
      </c>
      <c r="J162" s="82">
        <v>-2148.8311359999998</v>
      </c>
      <c r="K162" s="82">
        <v>-24.83488799999941</v>
      </c>
      <c r="L162" s="82">
        <v>-85</v>
      </c>
    </row>
    <row r="163" spans="1:12" x14ac:dyDescent="0.3">
      <c r="A163" s="77" t="s">
        <v>35</v>
      </c>
      <c r="B163" s="82">
        <v>-444.52999999999975</v>
      </c>
      <c r="C163" s="82">
        <v>-2098.25</v>
      </c>
      <c r="D163" s="82">
        <v>-1452.8729999999996</v>
      </c>
      <c r="E163" s="82">
        <v>-3936</v>
      </c>
      <c r="F163" s="82">
        <v>-3234</v>
      </c>
      <c r="G163" s="82">
        <v>-3443</v>
      </c>
      <c r="H163" s="82">
        <v>-3907</v>
      </c>
      <c r="I163" s="82">
        <v>-3718</v>
      </c>
      <c r="J163" s="82">
        <v>-3350.3830000000007</v>
      </c>
      <c r="K163" s="82">
        <v>-4179.8040000000001</v>
      </c>
      <c r="L163" s="82">
        <v>-4465</v>
      </c>
    </row>
    <row r="164" spans="1:12" x14ac:dyDescent="0.3">
      <c r="A164" s="77" t="s">
        <v>36</v>
      </c>
      <c r="B164" s="82">
        <v>-495.55800000000033</v>
      </c>
      <c r="C164" s="82">
        <v>-370.58599999999944</v>
      </c>
      <c r="D164" s="82">
        <v>-196.44100000000094</v>
      </c>
      <c r="E164" s="82">
        <v>84</v>
      </c>
      <c r="F164" s="82">
        <v>-1011</v>
      </c>
      <c r="G164" s="82">
        <v>-1068</v>
      </c>
      <c r="H164" s="82">
        <v>67</v>
      </c>
      <c r="I164" s="82">
        <v>191</v>
      </c>
      <c r="J164" s="82">
        <v>-1105.3870000000002</v>
      </c>
      <c r="K164" s="82">
        <v>-1040.9510000000005</v>
      </c>
      <c r="L164" s="82">
        <v>251</v>
      </c>
    </row>
    <row r="165" spans="1:12" x14ac:dyDescent="0.3">
      <c r="A165" s="80" t="s">
        <v>37</v>
      </c>
      <c r="B165" s="83">
        <v>-2606.7816047999995</v>
      </c>
      <c r="C165" s="83">
        <v>-4239.7127104000001</v>
      </c>
      <c r="D165" s="83">
        <v>-3539.6182832000013</v>
      </c>
      <c r="E165" s="83">
        <v>-6092</v>
      </c>
      <c r="F165" s="83">
        <v>-6416</v>
      </c>
      <c r="G165" s="83">
        <v>-6691</v>
      </c>
      <c r="H165" s="83">
        <v>-6109</v>
      </c>
      <c r="I165" s="83">
        <v>-5912</v>
      </c>
      <c r="J165" s="83">
        <v>-6604.6011360000011</v>
      </c>
      <c r="K165" s="83">
        <v>-5245.5898880000004</v>
      </c>
      <c r="L165" s="83">
        <v>-4299</v>
      </c>
    </row>
    <row r="166" spans="1:12" x14ac:dyDescent="0.3">
      <c r="A166" s="123"/>
      <c r="B166" s="115"/>
      <c r="C166" s="116"/>
      <c r="D166" s="116"/>
      <c r="E166" s="116"/>
      <c r="F166" s="116"/>
      <c r="G166" s="116"/>
      <c r="H166" s="116"/>
      <c r="I166" s="116"/>
      <c r="J166" s="116"/>
      <c r="K166" s="116"/>
      <c r="L166" s="116"/>
    </row>
    <row r="167" spans="1:12" ht="15.5" x14ac:dyDescent="0.35">
      <c r="A167" s="150" t="s">
        <v>55</v>
      </c>
      <c r="B167" s="151"/>
      <c r="C167" s="151"/>
      <c r="D167" s="151"/>
      <c r="E167" s="151"/>
      <c r="F167" s="151"/>
      <c r="G167" s="151"/>
      <c r="H167" s="151"/>
      <c r="I167" s="151"/>
      <c r="J167" s="151"/>
      <c r="K167" s="151"/>
      <c r="L167" s="151"/>
    </row>
    <row r="168" spans="1:12" x14ac:dyDescent="0.3">
      <c r="A168" s="79" t="s">
        <v>22</v>
      </c>
      <c r="B168" s="124">
        <v>10038.664999999997</v>
      </c>
      <c r="C168" s="89">
        <v>8442.5329999999994</v>
      </c>
      <c r="D168" s="89">
        <v>9889.5519999999997</v>
      </c>
      <c r="E168" s="89">
        <v>9534</v>
      </c>
      <c r="F168" s="89">
        <v>10274</v>
      </c>
      <c r="G168" s="89">
        <v>8311</v>
      </c>
      <c r="H168" s="89">
        <v>9810</v>
      </c>
      <c r="I168" s="89">
        <v>9295</v>
      </c>
      <c r="J168" s="89">
        <v>10175.914000000008</v>
      </c>
      <c r="K168" s="89">
        <v>8369.4520000000011</v>
      </c>
      <c r="L168" s="89">
        <v>9902</v>
      </c>
    </row>
    <row r="169" spans="1:12" x14ac:dyDescent="0.3">
      <c r="A169" s="77" t="s">
        <v>23</v>
      </c>
      <c r="B169" s="94">
        <v>-9787.5830000000024</v>
      </c>
      <c r="C169" s="90">
        <v>-8279.0519999999979</v>
      </c>
      <c r="D169" s="90">
        <v>-9339.7939999999999</v>
      </c>
      <c r="E169" s="90">
        <v>-8805</v>
      </c>
      <c r="F169" s="90">
        <v>-9660</v>
      </c>
      <c r="G169" s="90">
        <v>-8067</v>
      </c>
      <c r="H169" s="90">
        <v>-9191</v>
      </c>
      <c r="I169" s="90">
        <v>-8527</v>
      </c>
      <c r="J169" s="90">
        <v>-9527</v>
      </c>
      <c r="K169" s="90">
        <v>-8177.2199999999975</v>
      </c>
      <c r="L169" s="90">
        <v>-9301</v>
      </c>
    </row>
    <row r="170" spans="1:12" x14ac:dyDescent="0.3">
      <c r="A170" s="77" t="s">
        <v>24</v>
      </c>
      <c r="B170" s="94">
        <v>-96.805000000000021</v>
      </c>
      <c r="C170" s="90">
        <v>5.362000000000009</v>
      </c>
      <c r="D170" s="90">
        <v>6.3079999999999927</v>
      </c>
      <c r="E170" s="90">
        <v>7</v>
      </c>
      <c r="F170" s="90">
        <v>-15</v>
      </c>
      <c r="G170" s="90">
        <v>5</v>
      </c>
      <c r="H170" s="90">
        <v>-9</v>
      </c>
      <c r="I170" s="90">
        <v>1</v>
      </c>
      <c r="J170" s="90">
        <v>6</v>
      </c>
      <c r="K170" s="90">
        <v>4.4539999999999997</v>
      </c>
      <c r="L170" s="90">
        <v>8</v>
      </c>
    </row>
    <row r="171" spans="1:12" x14ac:dyDescent="0.3">
      <c r="A171" s="77" t="s">
        <v>25</v>
      </c>
      <c r="B171" s="94">
        <v>-231.07100000000008</v>
      </c>
      <c r="C171" s="90">
        <v>-226.172</v>
      </c>
      <c r="D171" s="90">
        <v>-229.70799999999997</v>
      </c>
      <c r="E171" s="90">
        <v>-227</v>
      </c>
      <c r="F171" s="90">
        <v>-226</v>
      </c>
      <c r="G171" s="90">
        <v>-219</v>
      </c>
      <c r="H171" s="90">
        <v>-231</v>
      </c>
      <c r="I171" s="90">
        <v>-219</v>
      </c>
      <c r="J171" s="90">
        <v>-250</v>
      </c>
      <c r="K171" s="90">
        <v>-220.72899999999998</v>
      </c>
      <c r="L171" s="90">
        <v>-222</v>
      </c>
    </row>
    <row r="172" spans="1:12" x14ac:dyDescent="0.3">
      <c r="A172" s="80" t="s">
        <v>26</v>
      </c>
      <c r="B172" s="87">
        <v>-76.794000000004232</v>
      </c>
      <c r="C172" s="83">
        <v>-57.328999999998615</v>
      </c>
      <c r="D172" s="83">
        <v>326.35800000000074</v>
      </c>
      <c r="E172" s="83">
        <v>508</v>
      </c>
      <c r="F172" s="83">
        <v>374</v>
      </c>
      <c r="G172" s="83">
        <v>29</v>
      </c>
      <c r="H172" s="83">
        <v>380</v>
      </c>
      <c r="I172" s="83">
        <v>550</v>
      </c>
      <c r="J172" s="83">
        <v>405</v>
      </c>
      <c r="K172" s="83">
        <v>-24.042999999997615</v>
      </c>
      <c r="L172" s="83">
        <v>388</v>
      </c>
    </row>
    <row r="173" spans="1:12" x14ac:dyDescent="0.3">
      <c r="A173" s="77" t="s">
        <v>27</v>
      </c>
      <c r="B173" s="94">
        <v>-5.9040879999999945</v>
      </c>
      <c r="C173" s="90">
        <v>-58.814</v>
      </c>
      <c r="D173" s="90">
        <v>33.549999999999997</v>
      </c>
      <c r="E173" s="90">
        <v>-3</v>
      </c>
      <c r="F173" s="90">
        <v>18</v>
      </c>
      <c r="G173" s="90">
        <v>-1</v>
      </c>
      <c r="H173" s="90">
        <v>11</v>
      </c>
      <c r="I173" s="90">
        <v>-20</v>
      </c>
      <c r="J173" s="90">
        <v>-12</v>
      </c>
      <c r="K173" s="90">
        <v>-31.286000000000001</v>
      </c>
      <c r="L173" s="90">
        <v>-33</v>
      </c>
    </row>
    <row r="174" spans="1:12" x14ac:dyDescent="0.3">
      <c r="A174" s="80" t="s">
        <v>28</v>
      </c>
      <c r="B174" s="125">
        <v>-82.698088000004233</v>
      </c>
      <c r="C174" s="91">
        <v>-116.14299999999861</v>
      </c>
      <c r="D174" s="91">
        <v>359.90800000000075</v>
      </c>
      <c r="E174" s="91">
        <v>505</v>
      </c>
      <c r="F174" s="91">
        <v>391</v>
      </c>
      <c r="G174" s="91">
        <v>28</v>
      </c>
      <c r="H174" s="91">
        <v>391</v>
      </c>
      <c r="I174" s="91">
        <v>530</v>
      </c>
      <c r="J174" s="91">
        <v>393</v>
      </c>
      <c r="K174" s="91">
        <v>-55.328999999997606</v>
      </c>
      <c r="L174" s="91">
        <v>355</v>
      </c>
    </row>
    <row r="175" spans="1:12" x14ac:dyDescent="0.3">
      <c r="A175" s="114"/>
      <c r="B175" s="126"/>
      <c r="C175" s="130"/>
      <c r="D175" s="130"/>
      <c r="E175" s="121"/>
      <c r="F175" s="130"/>
      <c r="G175" s="130"/>
      <c r="H175" s="127"/>
      <c r="I175" s="121"/>
      <c r="J175" s="121"/>
      <c r="K175" s="121"/>
      <c r="L175" s="121"/>
    </row>
    <row r="176" spans="1:12" x14ac:dyDescent="0.3">
      <c r="A176" s="79" t="s">
        <v>29</v>
      </c>
      <c r="B176" s="126"/>
      <c r="C176" s="121"/>
      <c r="D176" s="121"/>
      <c r="E176" s="121"/>
      <c r="F176" s="130"/>
      <c r="G176" s="121"/>
      <c r="H176" s="121"/>
      <c r="I176" s="121"/>
      <c r="J176" s="130"/>
      <c r="K176" s="130"/>
      <c r="L176" s="130"/>
    </row>
    <row r="177" spans="1:12" customFormat="1" x14ac:dyDescent="0.3">
      <c r="A177" s="77" t="s">
        <v>30</v>
      </c>
      <c r="B177" s="122">
        <v>6542.1999999999989</v>
      </c>
      <c r="C177" s="122">
        <v>6506.1969999999992</v>
      </c>
      <c r="D177" s="122">
        <v>6448.4049999999988</v>
      </c>
      <c r="E177" s="122">
        <v>6391</v>
      </c>
      <c r="F177" s="122">
        <v>6452</v>
      </c>
      <c r="G177" s="122">
        <v>6262</v>
      </c>
      <c r="H177" s="122">
        <v>6292</v>
      </c>
      <c r="I177" s="122">
        <v>6272</v>
      </c>
      <c r="J177" s="126">
        <v>6322.5709999999999</v>
      </c>
      <c r="K177" s="126">
        <v>6371.6360000000004</v>
      </c>
      <c r="L177" s="126">
        <v>6446</v>
      </c>
    </row>
    <row r="178" spans="1:12" customFormat="1" x14ac:dyDescent="0.3">
      <c r="A178" s="77" t="s">
        <v>31</v>
      </c>
      <c r="B178" s="122">
        <v>6759.4270000000015</v>
      </c>
      <c r="C178" s="122">
        <v>7157.2109999999993</v>
      </c>
      <c r="D178" s="122">
        <v>7261.1549999999988</v>
      </c>
      <c r="E178" s="122">
        <v>7686</v>
      </c>
      <c r="F178" s="122">
        <v>7870</v>
      </c>
      <c r="G178" s="122">
        <v>7380</v>
      </c>
      <c r="H178" s="122">
        <v>8209</v>
      </c>
      <c r="I178" s="122">
        <v>7967</v>
      </c>
      <c r="J178" s="126">
        <v>7177.9869999999992</v>
      </c>
      <c r="K178" s="126">
        <v>6985.0599999999995</v>
      </c>
      <c r="L178" s="126">
        <v>8170</v>
      </c>
    </row>
    <row r="179" spans="1:12" customFormat="1" x14ac:dyDescent="0.3">
      <c r="A179" s="77" t="s">
        <v>54</v>
      </c>
      <c r="B179" s="122">
        <v>5072.6964912000003</v>
      </c>
      <c r="C179" s="122">
        <v>5096.7969616000009</v>
      </c>
      <c r="D179" s="122">
        <v>5043.8969328000003</v>
      </c>
      <c r="E179" s="122">
        <v>0</v>
      </c>
      <c r="F179" s="122">
        <v>0</v>
      </c>
      <c r="G179" s="122">
        <v>0</v>
      </c>
      <c r="H179" s="122">
        <v>0</v>
      </c>
      <c r="I179" s="122">
        <v>0</v>
      </c>
      <c r="J179" s="126">
        <v>0</v>
      </c>
      <c r="K179" s="126">
        <v>0</v>
      </c>
      <c r="L179" s="126">
        <v>0</v>
      </c>
    </row>
    <row r="180" spans="1:12" customFormat="1" x14ac:dyDescent="0.3">
      <c r="A180" s="77" t="s">
        <v>32</v>
      </c>
      <c r="B180" s="122">
        <v>241.24700000000121</v>
      </c>
      <c r="C180" s="122">
        <v>724.76500000000033</v>
      </c>
      <c r="D180" s="122">
        <v>101.41800000000057</v>
      </c>
      <c r="E180" s="122">
        <v>6142</v>
      </c>
      <c r="F180" s="122">
        <v>3219</v>
      </c>
      <c r="G180" s="122">
        <v>2904</v>
      </c>
      <c r="H180" s="122">
        <v>2667</v>
      </c>
      <c r="I180" s="122">
        <v>3340</v>
      </c>
      <c r="J180" s="126">
        <v>3814.3319999999994</v>
      </c>
      <c r="K180" s="126">
        <v>3143.1749999999993</v>
      </c>
      <c r="L180" s="126">
        <f>1866+513</f>
        <v>2379</v>
      </c>
    </row>
    <row r="181" spans="1:12" customFormat="1" x14ac:dyDescent="0.3">
      <c r="A181" s="80" t="s">
        <v>33</v>
      </c>
      <c r="B181" s="87">
        <v>18615.5704912</v>
      </c>
      <c r="C181" s="87">
        <v>19484.9699616</v>
      </c>
      <c r="D181" s="87">
        <v>18854.874932800001</v>
      </c>
      <c r="E181" s="87">
        <v>20218</v>
      </c>
      <c r="F181" s="87">
        <v>17541</v>
      </c>
      <c r="G181" s="87">
        <v>16546</v>
      </c>
      <c r="H181" s="87">
        <v>17168</v>
      </c>
      <c r="I181" s="87">
        <v>17579</v>
      </c>
      <c r="J181" s="161">
        <v>17314.89</v>
      </c>
      <c r="K181" s="161">
        <v>16499.870999999999</v>
      </c>
      <c r="L181" s="161">
        <v>16996</v>
      </c>
    </row>
    <row r="182" spans="1:12" customFormat="1" x14ac:dyDescent="0.3">
      <c r="A182" s="77" t="s">
        <v>34</v>
      </c>
      <c r="B182" s="122">
        <v>2782.2054912000008</v>
      </c>
      <c r="C182" s="122">
        <v>2898.8729615999996</v>
      </c>
      <c r="D182" s="122">
        <v>3114.0899327999987</v>
      </c>
      <c r="E182" s="122">
        <v>5706</v>
      </c>
      <c r="F182" s="122">
        <v>2877</v>
      </c>
      <c r="G182" s="122">
        <v>2813</v>
      </c>
      <c r="H182" s="122">
        <v>2297</v>
      </c>
      <c r="I182" s="122">
        <v>2706</v>
      </c>
      <c r="J182" s="126">
        <v>2865.4419999999996</v>
      </c>
      <c r="K182" s="126">
        <v>2796.9070000000006</v>
      </c>
      <c r="L182" s="126">
        <v>2155</v>
      </c>
    </row>
    <row r="183" spans="1:12" customFormat="1" x14ac:dyDescent="0.3">
      <c r="A183" s="77" t="s">
        <v>35</v>
      </c>
      <c r="B183" s="122">
        <v>5189.3049999999994</v>
      </c>
      <c r="C183" s="122">
        <v>5577.1309999999994</v>
      </c>
      <c r="D183" s="122">
        <v>4409.9680000000008</v>
      </c>
      <c r="E183" s="122">
        <v>2781</v>
      </c>
      <c r="F183" s="122">
        <v>3031</v>
      </c>
      <c r="G183" s="122">
        <v>2957</v>
      </c>
      <c r="H183" s="122">
        <v>3062</v>
      </c>
      <c r="I183" s="122">
        <v>3141</v>
      </c>
      <c r="J183" s="126">
        <v>3296.8280000000004</v>
      </c>
      <c r="K183" s="126">
        <v>2875.9570000000003</v>
      </c>
      <c r="L183" s="126">
        <v>2375</v>
      </c>
    </row>
    <row r="184" spans="1:12" customFormat="1" x14ac:dyDescent="0.3">
      <c r="A184" s="77" t="s">
        <v>36</v>
      </c>
      <c r="B184" s="122">
        <v>10644.058999999999</v>
      </c>
      <c r="C184" s="122">
        <v>11008.965</v>
      </c>
      <c r="D184" s="122">
        <v>11330.816999999999</v>
      </c>
      <c r="E184" s="122">
        <v>11732</v>
      </c>
      <c r="F184" s="122">
        <v>11633</v>
      </c>
      <c r="G184" s="122">
        <v>10776</v>
      </c>
      <c r="H184" s="122">
        <v>11809</v>
      </c>
      <c r="I184" s="122">
        <v>11732</v>
      </c>
      <c r="J184" s="122">
        <v>11152.242000000002</v>
      </c>
      <c r="K184" s="122">
        <v>10827.008999999998</v>
      </c>
      <c r="L184" s="122">
        <v>12465</v>
      </c>
    </row>
    <row r="185" spans="1:12" customFormat="1" x14ac:dyDescent="0.3">
      <c r="A185" s="80" t="s">
        <v>37</v>
      </c>
      <c r="B185" s="87">
        <v>18615.5694912</v>
      </c>
      <c r="C185" s="87">
        <v>19484.9689616</v>
      </c>
      <c r="D185" s="87">
        <v>18854.874932799998</v>
      </c>
      <c r="E185" s="87">
        <v>20218</v>
      </c>
      <c r="F185" s="87">
        <v>17541</v>
      </c>
      <c r="G185" s="87">
        <v>16546</v>
      </c>
      <c r="H185" s="87">
        <v>17168</v>
      </c>
      <c r="I185" s="87">
        <v>17579</v>
      </c>
      <c r="J185" s="87">
        <v>17314.89</v>
      </c>
      <c r="K185" s="87">
        <v>16499.873</v>
      </c>
      <c r="L185" s="87">
        <v>16996</v>
      </c>
    </row>
    <row r="186" spans="1:12" customFormat="1" x14ac:dyDescent="0.3">
      <c r="A186" s="85"/>
      <c r="B186" s="94"/>
      <c r="C186" s="94"/>
      <c r="D186" s="94"/>
      <c r="E186" s="94"/>
      <c r="F186" s="94"/>
      <c r="G186" s="94"/>
      <c r="H186" s="94"/>
      <c r="I186" s="94"/>
      <c r="J186" s="94"/>
      <c r="K186" s="94"/>
      <c r="L186" s="94"/>
    </row>
    <row r="187" spans="1:12" customFormat="1" x14ac:dyDescent="0.3">
      <c r="A187" s="84" t="s">
        <v>56</v>
      </c>
      <c r="B187" s="94">
        <v>1471.194</v>
      </c>
      <c r="C187" s="94">
        <v>1510.3660000000004</v>
      </c>
      <c r="D187" s="94">
        <v>1978.5810000000001</v>
      </c>
      <c r="E187" s="94">
        <v>5507</v>
      </c>
      <c r="F187" s="94">
        <v>3078</v>
      </c>
      <c r="G187" s="94">
        <v>2791</v>
      </c>
      <c r="H187" s="94">
        <v>2494</v>
      </c>
      <c r="I187" s="94">
        <v>3195</v>
      </c>
      <c r="J187" s="94">
        <v>3709</v>
      </c>
      <c r="K187" s="94">
        <v>3289</v>
      </c>
      <c r="L187" s="94">
        <v>2002</v>
      </c>
    </row>
    <row r="188" spans="1:12" customFormat="1" x14ac:dyDescent="0.3">
      <c r="A188" s="84"/>
      <c r="B188" s="90"/>
      <c r="C188" s="90"/>
      <c r="D188" s="94"/>
      <c r="E188" s="94"/>
      <c r="F188" s="94"/>
      <c r="G188" s="94"/>
      <c r="H188" s="94"/>
      <c r="I188" s="94"/>
      <c r="J188" s="94"/>
      <c r="K188" s="94"/>
    </row>
    <row r="189" spans="1:12" ht="20.5" customHeight="1" x14ac:dyDescent="0.3">
      <c r="A189" s="166" t="s">
        <v>57</v>
      </c>
      <c r="B189" s="166"/>
      <c r="C189" s="166"/>
      <c r="D189" s="166"/>
      <c r="E189" s="166"/>
      <c r="F189" s="166"/>
      <c r="G189" s="166"/>
      <c r="H189" s="166"/>
    </row>
    <row r="190" spans="1:12" x14ac:dyDescent="0.3">
      <c r="A190" s="144"/>
      <c r="B190" s="114"/>
      <c r="C190" s="114"/>
      <c r="D190" s="114"/>
      <c r="E190" s="114"/>
      <c r="F190" s="114"/>
    </row>
    <row r="193" spans="2:11" x14ac:dyDescent="0.3">
      <c r="B193" s="131"/>
      <c r="C193" s="131"/>
      <c r="D193" s="131"/>
      <c r="E193" s="131"/>
      <c r="F193" s="131"/>
      <c r="G193" s="131"/>
      <c r="H193" s="131"/>
      <c r="I193" s="131"/>
    </row>
    <row r="194" spans="2:11" x14ac:dyDescent="0.3">
      <c r="B194" s="131"/>
      <c r="C194" s="131"/>
      <c r="D194" s="131"/>
      <c r="E194" s="131"/>
      <c r="F194" s="131"/>
      <c r="G194" s="131"/>
      <c r="H194" s="131"/>
      <c r="I194" s="131"/>
    </row>
    <row r="195" spans="2:11" x14ac:dyDescent="0.3">
      <c r="B195" s="131"/>
      <c r="C195" s="131"/>
      <c r="D195" s="131"/>
      <c r="E195" s="131"/>
      <c r="F195" s="131"/>
      <c r="G195" s="131"/>
      <c r="H195" s="131"/>
      <c r="I195" s="131"/>
      <c r="J195" s="131"/>
      <c r="K195" s="131"/>
    </row>
    <row r="196" spans="2:11" x14ac:dyDescent="0.3">
      <c r="B196" s="131"/>
      <c r="C196" s="131"/>
      <c r="D196" s="131"/>
      <c r="E196" s="131"/>
      <c r="F196" s="131"/>
      <c r="G196" s="131"/>
      <c r="H196" s="131"/>
      <c r="I196" s="131"/>
      <c r="J196" s="131"/>
      <c r="K196" s="131"/>
    </row>
    <row r="197" spans="2:11" x14ac:dyDescent="0.3">
      <c r="B197" s="131"/>
      <c r="C197" s="131"/>
      <c r="D197" s="131"/>
      <c r="E197" s="131"/>
      <c r="F197" s="131"/>
      <c r="G197" s="131"/>
      <c r="H197" s="131"/>
      <c r="I197" s="131"/>
    </row>
    <row r="198" spans="2:11" x14ac:dyDescent="0.3">
      <c r="B198" s="131"/>
      <c r="C198" s="131"/>
      <c r="D198" s="131"/>
      <c r="E198" s="131"/>
      <c r="F198" s="131"/>
      <c r="G198" s="131"/>
      <c r="H198" s="131"/>
      <c r="I198" s="131"/>
      <c r="J198" s="131"/>
      <c r="K198" s="131"/>
    </row>
    <row r="199" spans="2:11" x14ac:dyDescent="0.3">
      <c r="B199" s="131"/>
      <c r="C199" s="131"/>
      <c r="D199" s="131"/>
      <c r="E199" s="131"/>
      <c r="F199" s="131"/>
      <c r="G199" s="131"/>
      <c r="H199" s="131"/>
      <c r="I199" s="131"/>
      <c r="J199" s="131"/>
      <c r="K199" s="131"/>
    </row>
    <row r="200" spans="2:11" x14ac:dyDescent="0.3">
      <c r="B200" s="131"/>
      <c r="C200" s="131"/>
      <c r="D200" s="131"/>
      <c r="E200" s="131"/>
      <c r="F200" s="131"/>
      <c r="G200" s="131"/>
      <c r="H200" s="131"/>
      <c r="I200" s="131"/>
      <c r="J200" s="131"/>
      <c r="K200" s="131"/>
    </row>
    <row r="201" spans="2:11" x14ac:dyDescent="0.3">
      <c r="B201" s="131"/>
      <c r="C201" s="131"/>
      <c r="D201" s="131"/>
      <c r="E201" s="131"/>
      <c r="F201" s="131"/>
      <c r="G201" s="131"/>
      <c r="H201" s="131"/>
      <c r="I201" s="131"/>
      <c r="J201" s="131"/>
      <c r="K201" s="131"/>
    </row>
    <row r="202" spans="2:11" x14ac:dyDescent="0.3">
      <c r="B202" s="131"/>
      <c r="C202" s="131"/>
      <c r="D202" s="131"/>
      <c r="E202" s="131"/>
      <c r="F202" s="131"/>
      <c r="G202" s="131"/>
      <c r="H202" s="131"/>
      <c r="I202" s="131"/>
      <c r="J202" s="131"/>
      <c r="K202" s="131"/>
    </row>
    <row r="203" spans="2:11" x14ac:dyDescent="0.3">
      <c r="C203" s="131"/>
      <c r="D203" s="131"/>
    </row>
    <row r="204" spans="2:11" x14ac:dyDescent="0.3">
      <c r="C204" s="131"/>
      <c r="D204" s="131"/>
      <c r="E204" s="131"/>
      <c r="F204" s="131"/>
      <c r="G204" s="131"/>
      <c r="H204" s="131"/>
      <c r="I204" s="131"/>
      <c r="J204" s="131"/>
      <c r="K204" s="131"/>
    </row>
    <row r="205" spans="2:11" x14ac:dyDescent="0.3">
      <c r="C205" s="131"/>
      <c r="D205" s="131"/>
      <c r="E205" s="131"/>
      <c r="F205" s="131"/>
      <c r="G205" s="131"/>
      <c r="H205" s="131"/>
      <c r="I205" s="131"/>
      <c r="J205" s="131"/>
      <c r="K205" s="131"/>
    </row>
    <row r="206" spans="2:11" x14ac:dyDescent="0.3">
      <c r="C206" s="131"/>
      <c r="D206" s="131"/>
      <c r="E206" s="131"/>
      <c r="F206" s="131"/>
      <c r="G206" s="131"/>
      <c r="H206" s="131"/>
      <c r="I206" s="131"/>
      <c r="J206" s="131"/>
      <c r="K206" s="131"/>
    </row>
    <row r="207" spans="2:11" x14ac:dyDescent="0.3">
      <c r="C207" s="131"/>
      <c r="D207" s="131"/>
      <c r="E207" s="131"/>
      <c r="F207" s="131"/>
      <c r="G207" s="131"/>
      <c r="H207" s="131"/>
      <c r="I207" s="131"/>
      <c r="J207" s="131"/>
      <c r="K207" s="131"/>
    </row>
    <row r="208" spans="2:11" x14ac:dyDescent="0.3">
      <c r="C208" s="131"/>
      <c r="D208" s="131"/>
      <c r="E208" s="131"/>
      <c r="F208" s="131"/>
      <c r="G208" s="131"/>
      <c r="H208" s="131"/>
      <c r="I208" s="131"/>
      <c r="J208" s="131"/>
      <c r="K208" s="131"/>
    </row>
    <row r="209" spans="3:11" x14ac:dyDescent="0.3">
      <c r="C209" s="131"/>
      <c r="D209" s="131"/>
      <c r="E209" s="131"/>
      <c r="F209" s="131"/>
      <c r="G209" s="131"/>
      <c r="H209" s="131"/>
      <c r="I209" s="131"/>
      <c r="J209" s="131"/>
      <c r="K209" s="131"/>
    </row>
    <row r="210" spans="3:11" x14ac:dyDescent="0.3">
      <c r="C210" s="131"/>
      <c r="D210" s="131"/>
      <c r="E210" s="131"/>
      <c r="F210" s="131"/>
      <c r="G210" s="131"/>
      <c r="H210" s="131"/>
    </row>
    <row r="211" spans="3:11" x14ac:dyDescent="0.3">
      <c r="C211" s="131"/>
      <c r="D211" s="131"/>
      <c r="E211" s="131"/>
      <c r="F211" s="131"/>
      <c r="G211" s="131"/>
      <c r="H211" s="131"/>
    </row>
    <row r="212" spans="3:11" x14ac:dyDescent="0.3">
      <c r="C212" s="131"/>
      <c r="D212" s="131"/>
      <c r="E212" s="131"/>
      <c r="F212" s="131"/>
      <c r="G212" s="131"/>
      <c r="H212" s="131"/>
    </row>
    <row r="213" spans="3:11" x14ac:dyDescent="0.3">
      <c r="C213" s="131"/>
      <c r="D213" s="131"/>
      <c r="E213" s="131"/>
      <c r="F213" s="131"/>
      <c r="G213" s="131"/>
      <c r="H213" s="131"/>
    </row>
    <row r="214" spans="3:11" x14ac:dyDescent="0.3">
      <c r="C214" s="131"/>
      <c r="D214" s="131"/>
      <c r="E214" s="131"/>
      <c r="F214" s="131"/>
      <c r="G214" s="131"/>
      <c r="H214" s="131"/>
    </row>
    <row r="215" spans="3:11" x14ac:dyDescent="0.3">
      <c r="C215" s="131"/>
      <c r="D215" s="131"/>
      <c r="E215" s="131"/>
      <c r="F215" s="131"/>
      <c r="G215" s="131"/>
      <c r="H215" s="131"/>
    </row>
    <row r="216" spans="3:11" x14ac:dyDescent="0.3">
      <c r="C216" s="131"/>
      <c r="D216" s="131"/>
      <c r="E216" s="131"/>
      <c r="F216" s="131"/>
      <c r="G216" s="131"/>
      <c r="H216" s="131"/>
    </row>
    <row r="217" spans="3:11" x14ac:dyDescent="0.3">
      <c r="C217" s="131"/>
      <c r="D217" s="131"/>
      <c r="E217" s="131"/>
      <c r="F217" s="131"/>
      <c r="G217" s="131"/>
      <c r="H217" s="131"/>
    </row>
    <row r="218" spans="3:11" x14ac:dyDescent="0.3">
      <c r="C218" s="131"/>
      <c r="D218" s="131"/>
      <c r="E218" s="131"/>
      <c r="F218" s="131"/>
      <c r="G218" s="131"/>
      <c r="H218" s="131"/>
    </row>
    <row r="219" spans="3:11" x14ac:dyDescent="0.3">
      <c r="C219" s="131"/>
      <c r="D219" s="131"/>
      <c r="E219" s="131"/>
      <c r="F219" s="131"/>
      <c r="G219" s="131"/>
      <c r="H219" s="131"/>
    </row>
    <row r="220" spans="3:11" x14ac:dyDescent="0.3">
      <c r="C220" s="131"/>
      <c r="D220" s="131"/>
      <c r="E220" s="131"/>
      <c r="F220" s="131"/>
      <c r="G220" s="131"/>
      <c r="H220" s="131"/>
    </row>
    <row r="221" spans="3:11" x14ac:dyDescent="0.3">
      <c r="C221" s="131"/>
      <c r="D221" s="131"/>
      <c r="E221" s="131"/>
      <c r="F221" s="131"/>
      <c r="G221" s="131"/>
      <c r="H221" s="131"/>
    </row>
  </sheetData>
  <mergeCells count="1">
    <mergeCell ref="A189:H189"/>
  </mergeCells>
  <phoneticPr fontId="34" type="noConversion"/>
  <pageMargins left="0.7" right="0.7" top="0.75" bottom="0.75" header="0.3" footer="0.3"/>
  <pageSetup paperSize="9" scale="1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62BBD-580C-46B9-BC14-EEE40B52031F}">
  <dimension ref="A1:K54"/>
  <sheetViews>
    <sheetView showGridLines="0" view="pageBreakPreview" zoomScale="80" zoomScaleNormal="70" zoomScaleSheetLayoutView="80" workbookViewId="0">
      <pane xSplit="1" ySplit="4" topLeftCell="B5" activePane="bottomRight" state="frozen"/>
      <selection pane="topRight" activeCell="B1" sqref="B1"/>
      <selection pane="bottomLeft" activeCell="A5" sqref="A5"/>
      <selection pane="bottomRight" activeCell="C43" sqref="C43"/>
    </sheetView>
  </sheetViews>
  <sheetFormatPr baseColWidth="10" defaultColWidth="10.58203125" defaultRowHeight="14" x14ac:dyDescent="0.3"/>
  <cols>
    <col min="1" max="1" width="69.83203125" bestFit="1" customWidth="1"/>
  </cols>
  <sheetData>
    <row r="1" spans="1:11" x14ac:dyDescent="0.3">
      <c r="A1" s="96"/>
      <c r="B1" s="96"/>
      <c r="C1" s="96"/>
      <c r="D1" s="96"/>
      <c r="E1" s="96"/>
    </row>
    <row r="2" spans="1:11" x14ac:dyDescent="0.3">
      <c r="A2" s="167"/>
      <c r="B2" s="97" t="s">
        <v>1</v>
      </c>
      <c r="C2" s="97" t="s">
        <v>2</v>
      </c>
      <c r="D2" s="97" t="s">
        <v>3</v>
      </c>
      <c r="E2" s="97" t="s">
        <v>4</v>
      </c>
      <c r="F2" s="97" t="s">
        <v>5</v>
      </c>
      <c r="G2" s="97" t="s">
        <v>6</v>
      </c>
      <c r="H2" s="97" t="s">
        <v>7</v>
      </c>
      <c r="I2" s="97" t="s">
        <v>8</v>
      </c>
      <c r="J2" s="97" t="s">
        <v>9</v>
      </c>
      <c r="K2" s="97" t="s">
        <v>201</v>
      </c>
    </row>
    <row r="3" spans="1:11" x14ac:dyDescent="0.3">
      <c r="A3" s="167"/>
      <c r="B3" s="98" t="s">
        <v>11</v>
      </c>
      <c r="C3" s="98" t="s">
        <v>12</v>
      </c>
      <c r="D3" s="98" t="s">
        <v>13</v>
      </c>
      <c r="E3" s="98" t="s">
        <v>14</v>
      </c>
      <c r="F3" s="98" t="s">
        <v>15</v>
      </c>
      <c r="G3" s="98" t="s">
        <v>16</v>
      </c>
      <c r="H3" s="98" t="s">
        <v>17</v>
      </c>
      <c r="I3" s="98" t="s">
        <v>18</v>
      </c>
      <c r="J3" s="98" t="s">
        <v>19</v>
      </c>
      <c r="K3" s="98" t="s">
        <v>202</v>
      </c>
    </row>
    <row r="4" spans="1:11" x14ac:dyDescent="0.3">
      <c r="A4" s="99" t="s">
        <v>20</v>
      </c>
      <c r="B4" s="100"/>
      <c r="C4" s="100"/>
      <c r="D4" s="100"/>
      <c r="E4" s="100"/>
    </row>
    <row r="5" spans="1:11" x14ac:dyDescent="0.3">
      <c r="A5" s="101"/>
      <c r="B5" s="100"/>
      <c r="C5" s="100"/>
      <c r="D5" s="100"/>
      <c r="E5" s="100"/>
      <c r="F5" s="134"/>
      <c r="G5" s="134"/>
      <c r="H5" s="134"/>
      <c r="I5" s="134"/>
      <c r="J5" s="134"/>
      <c r="K5" s="134"/>
    </row>
    <row r="6" spans="1:11" ht="17.5" x14ac:dyDescent="0.35">
      <c r="A6" s="102" t="s">
        <v>58</v>
      </c>
      <c r="B6" s="140"/>
      <c r="C6" s="140"/>
      <c r="D6" s="140"/>
      <c r="E6" s="140"/>
      <c r="F6" s="135"/>
      <c r="G6" s="135"/>
      <c r="H6" s="135"/>
      <c r="I6" s="135"/>
      <c r="J6" s="135"/>
      <c r="K6" s="135"/>
    </row>
    <row r="7" spans="1:11" x14ac:dyDescent="0.3">
      <c r="A7" s="103" t="s">
        <v>59</v>
      </c>
      <c r="B7" s="104"/>
      <c r="C7" s="104"/>
      <c r="D7" s="104"/>
      <c r="E7" s="104"/>
      <c r="F7" s="104"/>
      <c r="G7" s="104"/>
      <c r="H7" s="104"/>
      <c r="I7" s="104"/>
      <c r="J7" s="104"/>
      <c r="K7" s="104"/>
    </row>
    <row r="8" spans="1:11" x14ac:dyDescent="0.3">
      <c r="A8" s="103" t="s">
        <v>30</v>
      </c>
      <c r="B8" s="106"/>
      <c r="C8" s="106"/>
      <c r="D8" s="106"/>
      <c r="E8" s="106"/>
      <c r="F8" s="106"/>
      <c r="G8" s="106"/>
      <c r="H8" s="106"/>
      <c r="I8" s="106"/>
      <c r="J8" s="106"/>
      <c r="K8" s="106"/>
    </row>
    <row r="9" spans="1:11" x14ac:dyDescent="0.3">
      <c r="A9" s="105" t="s">
        <v>60</v>
      </c>
      <c r="B9" s="106">
        <v>1852</v>
      </c>
      <c r="C9" s="106">
        <v>1841</v>
      </c>
      <c r="D9" s="106">
        <v>1837</v>
      </c>
      <c r="E9" s="106">
        <v>1824</v>
      </c>
      <c r="F9" s="106">
        <v>1758</v>
      </c>
      <c r="G9" s="106">
        <v>1798</v>
      </c>
      <c r="H9" s="106">
        <v>1792</v>
      </c>
      <c r="I9" s="106">
        <v>1758.4649999999999</v>
      </c>
      <c r="J9" s="106">
        <v>1729</v>
      </c>
      <c r="K9" s="106">
        <v>1786</v>
      </c>
    </row>
    <row r="10" spans="1:11" x14ac:dyDescent="0.3">
      <c r="A10" s="105" t="s">
        <v>61</v>
      </c>
      <c r="B10" s="106">
        <v>87</v>
      </c>
      <c r="C10" s="106">
        <v>81</v>
      </c>
      <c r="D10" s="106">
        <v>88</v>
      </c>
      <c r="E10" s="106">
        <v>130</v>
      </c>
      <c r="F10" s="106">
        <v>106</v>
      </c>
      <c r="G10" s="106">
        <v>114</v>
      </c>
      <c r="H10" s="106">
        <v>105</v>
      </c>
      <c r="I10" s="106">
        <v>150.256</v>
      </c>
      <c r="J10" s="106">
        <v>153</v>
      </c>
      <c r="K10" s="106">
        <v>147</v>
      </c>
    </row>
    <row r="11" spans="1:11" x14ac:dyDescent="0.3">
      <c r="A11" s="105" t="s">
        <v>62</v>
      </c>
      <c r="B11" s="106">
        <v>859</v>
      </c>
      <c r="C11" s="106">
        <v>818</v>
      </c>
      <c r="D11" s="106">
        <v>770</v>
      </c>
      <c r="E11" s="106">
        <v>768</v>
      </c>
      <c r="F11" s="106">
        <v>773</v>
      </c>
      <c r="G11" s="106">
        <v>764</v>
      </c>
      <c r="H11" s="106">
        <v>784</v>
      </c>
      <c r="I11" s="106">
        <v>896</v>
      </c>
      <c r="J11" s="106">
        <v>890</v>
      </c>
      <c r="K11" s="106">
        <v>862</v>
      </c>
    </row>
    <row r="12" spans="1:11" x14ac:dyDescent="0.3">
      <c r="A12" s="105" t="s">
        <v>63</v>
      </c>
      <c r="B12" s="135">
        <f>689-13.9</f>
        <v>675.1</v>
      </c>
      <c r="C12" s="135">
        <f>706-13.8</f>
        <v>692.2</v>
      </c>
      <c r="D12" s="135">
        <v>697</v>
      </c>
      <c r="E12" s="135">
        <v>739</v>
      </c>
      <c r="F12" s="135">
        <v>730</v>
      </c>
      <c r="G12" s="135">
        <v>656</v>
      </c>
      <c r="H12" s="135">
        <v>668</v>
      </c>
      <c r="I12" s="135">
        <v>689</v>
      </c>
      <c r="J12" s="135">
        <v>680</v>
      </c>
      <c r="K12" s="135">
        <v>688</v>
      </c>
    </row>
    <row r="13" spans="1:11" x14ac:dyDescent="0.3">
      <c r="A13" s="105" t="s">
        <v>64</v>
      </c>
      <c r="B13" s="135">
        <f>2377-14.1</f>
        <v>2362.9</v>
      </c>
      <c r="C13" s="135">
        <f>2345-12.7</f>
        <v>2332.3000000000002</v>
      </c>
      <c r="D13" s="135">
        <v>2271</v>
      </c>
      <c r="E13" s="135">
        <f>1640+582</f>
        <v>2222</v>
      </c>
      <c r="F13" s="106">
        <v>2091</v>
      </c>
      <c r="G13" s="135">
        <v>2173</v>
      </c>
      <c r="H13" s="135">
        <v>2138</v>
      </c>
      <c r="I13" s="135">
        <v>2199</v>
      </c>
      <c r="J13" s="135">
        <v>2151</v>
      </c>
      <c r="K13" s="135">
        <v>2204</v>
      </c>
    </row>
    <row r="14" spans="1:11" x14ac:dyDescent="0.3">
      <c r="A14" s="105" t="s">
        <v>65</v>
      </c>
      <c r="B14" s="135">
        <v>196</v>
      </c>
      <c r="C14" s="135">
        <v>192</v>
      </c>
      <c r="D14" s="135">
        <v>192</v>
      </c>
      <c r="E14" s="135">
        <v>197</v>
      </c>
      <c r="F14" s="106">
        <v>222</v>
      </c>
      <c r="G14" s="135">
        <v>152</v>
      </c>
      <c r="H14" s="135">
        <v>148</v>
      </c>
      <c r="I14" s="135">
        <v>149.55199999999999</v>
      </c>
      <c r="J14" s="135">
        <v>237</v>
      </c>
      <c r="K14" s="135">
        <v>258</v>
      </c>
    </row>
    <row r="15" spans="1:11" x14ac:dyDescent="0.3">
      <c r="A15" s="105" t="s">
        <v>66</v>
      </c>
      <c r="B15" s="135">
        <v>468</v>
      </c>
      <c r="C15" s="135">
        <v>487</v>
      </c>
      <c r="D15" s="135">
        <v>537</v>
      </c>
      <c r="E15" s="135">
        <v>571</v>
      </c>
      <c r="F15" s="106">
        <v>582</v>
      </c>
      <c r="G15" s="135">
        <v>635</v>
      </c>
      <c r="H15" s="135">
        <v>638</v>
      </c>
      <c r="I15" s="135">
        <v>479</v>
      </c>
      <c r="J15" s="135">
        <v>531</v>
      </c>
      <c r="K15" s="135">
        <v>501</v>
      </c>
    </row>
    <row r="16" spans="1:11" x14ac:dyDescent="0.3">
      <c r="A16" s="139" t="s">
        <v>67</v>
      </c>
      <c r="B16" s="141">
        <v>6500</v>
      </c>
      <c r="C16" s="141">
        <v>6442</v>
      </c>
      <c r="D16" s="141">
        <v>6391</v>
      </c>
      <c r="E16" s="141">
        <v>6452</v>
      </c>
      <c r="F16" s="141">
        <v>6262</v>
      </c>
      <c r="G16" s="141">
        <v>6292</v>
      </c>
      <c r="H16" s="141">
        <v>6272</v>
      </c>
      <c r="I16" s="141">
        <v>6323</v>
      </c>
      <c r="J16" s="141">
        <v>6372</v>
      </c>
      <c r="K16" s="141">
        <v>6446</v>
      </c>
    </row>
    <row r="17" spans="1:11" x14ac:dyDescent="0.3">
      <c r="A17" s="105"/>
      <c r="B17" s="135"/>
      <c r="C17" s="135"/>
      <c r="D17" s="135"/>
      <c r="E17" s="135"/>
      <c r="F17" s="135"/>
      <c r="G17" s="135"/>
      <c r="H17" s="135"/>
      <c r="I17" s="135"/>
      <c r="J17" s="135"/>
      <c r="K17" s="135"/>
    </row>
    <row r="18" spans="1:11" x14ac:dyDescent="0.3">
      <c r="A18" s="103" t="s">
        <v>31</v>
      </c>
      <c r="B18" s="135"/>
      <c r="C18" s="135"/>
      <c r="D18" s="135"/>
      <c r="E18" s="135"/>
      <c r="F18" s="135"/>
      <c r="G18" s="135"/>
      <c r="H18" s="135"/>
      <c r="I18" s="135"/>
      <c r="J18" s="135"/>
      <c r="K18" s="135"/>
    </row>
    <row r="19" spans="1:11" x14ac:dyDescent="0.3">
      <c r="A19" s="105" t="s">
        <v>68</v>
      </c>
      <c r="B19" s="135">
        <v>692</v>
      </c>
      <c r="C19" s="135">
        <v>697</v>
      </c>
      <c r="D19" s="135">
        <v>724</v>
      </c>
      <c r="E19" s="135">
        <v>612</v>
      </c>
      <c r="F19" s="135">
        <v>579</v>
      </c>
      <c r="G19" s="135">
        <v>608</v>
      </c>
      <c r="H19" s="135">
        <v>637</v>
      </c>
      <c r="I19" s="135">
        <v>589.81399999999996</v>
      </c>
      <c r="J19" s="135">
        <v>624</v>
      </c>
      <c r="K19" s="135">
        <v>737</v>
      </c>
    </row>
    <row r="20" spans="1:11" x14ac:dyDescent="0.3">
      <c r="A20" s="105" t="s">
        <v>69</v>
      </c>
      <c r="B20" s="135">
        <v>5769</v>
      </c>
      <c r="C20" s="135">
        <v>6260</v>
      </c>
      <c r="D20" s="135">
        <v>6961</v>
      </c>
      <c r="E20" s="135">
        <v>6718</v>
      </c>
      <c r="F20" s="135">
        <v>6263</v>
      </c>
      <c r="G20" s="135">
        <v>7062</v>
      </c>
      <c r="H20" s="135">
        <v>6791</v>
      </c>
      <c r="I20" s="135">
        <v>6050</v>
      </c>
      <c r="J20" s="135">
        <v>5836</v>
      </c>
      <c r="K20" s="135">
        <v>7434</v>
      </c>
    </row>
    <row r="21" spans="1:11" x14ac:dyDescent="0.3">
      <c r="A21" s="105" t="s">
        <v>70</v>
      </c>
      <c r="B21" s="135">
        <v>0</v>
      </c>
      <c r="C21" s="135">
        <v>0</v>
      </c>
      <c r="D21" s="135">
        <v>0</v>
      </c>
      <c r="E21" s="135">
        <v>540</v>
      </c>
      <c r="F21" s="135">
        <v>538</v>
      </c>
      <c r="G21" s="135">
        <v>539</v>
      </c>
      <c r="H21" s="135">
        <v>540</v>
      </c>
      <c r="I21" s="135">
        <v>538.63</v>
      </c>
      <c r="J21" s="135">
        <v>525</v>
      </c>
      <c r="K21" s="135">
        <v>513</v>
      </c>
    </row>
    <row r="22" spans="1:11" x14ac:dyDescent="0.3">
      <c r="A22" s="105" t="s">
        <v>71</v>
      </c>
      <c r="B22" s="135">
        <v>725</v>
      </c>
      <c r="C22" s="135">
        <v>101</v>
      </c>
      <c r="D22" s="135">
        <v>6142</v>
      </c>
      <c r="E22" s="135">
        <v>3219</v>
      </c>
      <c r="F22" s="135">
        <v>2904</v>
      </c>
      <c r="G22" s="135">
        <v>2667</v>
      </c>
      <c r="H22" s="135">
        <v>3340</v>
      </c>
      <c r="I22" s="135">
        <v>3814.3320000000003</v>
      </c>
      <c r="J22" s="135">
        <v>3143</v>
      </c>
      <c r="K22" s="135">
        <v>1866</v>
      </c>
    </row>
    <row r="23" spans="1:11" x14ac:dyDescent="0.3">
      <c r="A23" s="139" t="s">
        <v>72</v>
      </c>
      <c r="B23" s="141">
        <v>7186</v>
      </c>
      <c r="C23" s="141">
        <v>7058</v>
      </c>
      <c r="D23" s="141">
        <v>13827</v>
      </c>
      <c r="E23" s="141">
        <v>11089</v>
      </c>
      <c r="F23" s="141">
        <v>10284</v>
      </c>
      <c r="G23" s="141">
        <v>10876</v>
      </c>
      <c r="H23" s="141">
        <v>11307</v>
      </c>
      <c r="I23" s="141">
        <v>10992</v>
      </c>
      <c r="J23" s="141">
        <v>10128</v>
      </c>
      <c r="K23" s="141">
        <v>10549</v>
      </c>
    </row>
    <row r="24" spans="1:11" x14ac:dyDescent="0.3">
      <c r="A24" s="103"/>
      <c r="B24" s="142"/>
      <c r="C24" s="142"/>
      <c r="D24" s="142"/>
      <c r="E24" s="142"/>
      <c r="F24" s="142"/>
      <c r="G24" s="142"/>
      <c r="H24" s="142"/>
      <c r="I24" s="142"/>
      <c r="J24" s="142"/>
      <c r="K24" s="142"/>
    </row>
    <row r="25" spans="1:11" x14ac:dyDescent="0.3">
      <c r="A25" s="105" t="s">
        <v>73</v>
      </c>
      <c r="B25" s="142">
        <v>9147</v>
      </c>
      <c r="C25" s="142">
        <v>9332</v>
      </c>
      <c r="D25" s="142">
        <v>0</v>
      </c>
      <c r="E25" s="142">
        <v>0</v>
      </c>
      <c r="F25" s="142">
        <v>0</v>
      </c>
      <c r="G25" s="142">
        <v>0</v>
      </c>
      <c r="H25" s="142">
        <v>0</v>
      </c>
      <c r="I25" s="142">
        <v>0</v>
      </c>
      <c r="J25" s="142">
        <v>0</v>
      </c>
      <c r="K25" s="142">
        <v>0</v>
      </c>
    </row>
    <row r="26" spans="1:11" x14ac:dyDescent="0.3">
      <c r="A26" s="103"/>
      <c r="B26" s="142"/>
      <c r="C26" s="142"/>
      <c r="D26" s="142"/>
      <c r="E26" s="142"/>
      <c r="F26" s="142"/>
      <c r="G26" s="142"/>
      <c r="H26" s="142"/>
      <c r="I26" s="142"/>
      <c r="J26" s="142"/>
      <c r="K26" s="142"/>
    </row>
    <row r="27" spans="1:11" x14ac:dyDescent="0.3">
      <c r="A27" s="139" t="s">
        <v>33</v>
      </c>
      <c r="B27" s="141">
        <v>22833</v>
      </c>
      <c r="C27" s="141">
        <v>22831</v>
      </c>
      <c r="D27" s="141">
        <v>20218</v>
      </c>
      <c r="E27" s="141">
        <v>17541</v>
      </c>
      <c r="F27" s="141">
        <v>16546</v>
      </c>
      <c r="G27" s="141">
        <v>17168</v>
      </c>
      <c r="H27" s="141">
        <v>17579</v>
      </c>
      <c r="I27" s="141">
        <v>17315</v>
      </c>
      <c r="J27" s="141">
        <v>16500</v>
      </c>
      <c r="K27" s="141">
        <v>16996</v>
      </c>
    </row>
    <row r="28" spans="1:11" x14ac:dyDescent="0.3">
      <c r="A28" s="105"/>
      <c r="B28" s="135"/>
      <c r="C28" s="135"/>
      <c r="D28" s="135"/>
      <c r="E28" s="135"/>
      <c r="F28" s="135"/>
      <c r="G28" s="135"/>
      <c r="H28" s="135"/>
      <c r="I28" s="135"/>
      <c r="J28" s="135"/>
      <c r="K28" s="135"/>
    </row>
    <row r="29" spans="1:11" x14ac:dyDescent="0.3">
      <c r="A29" s="103" t="s">
        <v>74</v>
      </c>
      <c r="B29" s="135"/>
      <c r="C29" s="135"/>
      <c r="D29" s="135"/>
      <c r="E29" s="135"/>
      <c r="F29" s="135"/>
      <c r="G29" s="135"/>
      <c r="H29" s="135"/>
      <c r="I29" s="135"/>
      <c r="J29" s="135"/>
      <c r="K29" s="135"/>
    </row>
    <row r="30" spans="1:11" x14ac:dyDescent="0.3">
      <c r="A30" s="103" t="s">
        <v>34</v>
      </c>
      <c r="B30" s="135"/>
      <c r="C30" s="135"/>
      <c r="D30" s="135"/>
      <c r="E30" s="135"/>
      <c r="F30" s="135"/>
      <c r="G30" s="135"/>
      <c r="H30" s="135"/>
      <c r="I30" s="135"/>
      <c r="J30" s="135"/>
      <c r="K30" s="135"/>
    </row>
    <row r="31" spans="1:11" x14ac:dyDescent="0.3">
      <c r="A31" s="105" t="s">
        <v>75</v>
      </c>
      <c r="B31" s="135">
        <v>67</v>
      </c>
      <c r="C31" s="135">
        <v>67</v>
      </c>
      <c r="D31" s="135">
        <v>67</v>
      </c>
      <c r="E31" s="135">
        <v>67</v>
      </c>
      <c r="F31" s="135">
        <v>67</v>
      </c>
      <c r="G31" s="135">
        <v>67</v>
      </c>
      <c r="H31" s="135">
        <v>67</v>
      </c>
      <c r="I31" s="135">
        <v>67.477999999999994</v>
      </c>
      <c r="J31" s="135">
        <v>67</v>
      </c>
      <c r="K31" s="135">
        <v>67</v>
      </c>
    </row>
    <row r="32" spans="1:11" x14ac:dyDescent="0.3">
      <c r="A32" s="105" t="s">
        <v>76</v>
      </c>
      <c r="B32" s="135">
        <v>3813</v>
      </c>
      <c r="C32" s="135">
        <v>4196</v>
      </c>
      <c r="D32" s="135">
        <v>5616</v>
      </c>
      <c r="E32" s="135">
        <v>2785</v>
      </c>
      <c r="F32" s="135">
        <v>2728</v>
      </c>
      <c r="G32" s="135">
        <v>2212</v>
      </c>
      <c r="H32" s="135">
        <v>2620</v>
      </c>
      <c r="I32" s="135">
        <v>2781</v>
      </c>
      <c r="J32" s="135">
        <v>2718</v>
      </c>
      <c r="K32" s="135">
        <v>2069</v>
      </c>
    </row>
    <row r="33" spans="1:11" x14ac:dyDescent="0.3">
      <c r="A33" s="105" t="s">
        <v>77</v>
      </c>
      <c r="B33" s="135">
        <v>55</v>
      </c>
      <c r="C33" s="135">
        <v>29</v>
      </c>
      <c r="D33" s="135">
        <v>23</v>
      </c>
      <c r="E33" s="135">
        <v>25</v>
      </c>
      <c r="F33" s="135">
        <v>17</v>
      </c>
      <c r="G33" s="135">
        <v>18</v>
      </c>
      <c r="H33" s="135">
        <v>19</v>
      </c>
      <c r="I33" s="135">
        <v>17</v>
      </c>
      <c r="J33" s="135">
        <v>11</v>
      </c>
      <c r="K33" s="135">
        <v>18</v>
      </c>
    </row>
    <row r="34" spans="1:11" x14ac:dyDescent="0.3">
      <c r="A34" s="139" t="s">
        <v>78</v>
      </c>
      <c r="B34" s="141">
        <v>3935</v>
      </c>
      <c r="C34" s="141">
        <v>4293</v>
      </c>
      <c r="D34" s="141">
        <v>5706</v>
      </c>
      <c r="E34" s="141">
        <v>2877</v>
      </c>
      <c r="F34" s="141">
        <v>2813</v>
      </c>
      <c r="G34" s="141">
        <v>2297</v>
      </c>
      <c r="H34" s="141">
        <v>2706</v>
      </c>
      <c r="I34" s="141">
        <v>2865</v>
      </c>
      <c r="J34" s="141">
        <v>2797</v>
      </c>
      <c r="K34" s="141">
        <v>2155</v>
      </c>
    </row>
    <row r="35" spans="1:11" x14ac:dyDescent="0.3">
      <c r="B35" s="135"/>
      <c r="C35" s="135"/>
      <c r="D35" s="135"/>
      <c r="E35" s="156"/>
      <c r="F35" s="156"/>
      <c r="G35" s="156"/>
      <c r="H35" s="135"/>
      <c r="I35" s="135"/>
      <c r="J35" s="135"/>
      <c r="K35" s="135"/>
    </row>
    <row r="36" spans="1:11" x14ac:dyDescent="0.3">
      <c r="A36" s="103" t="s">
        <v>35</v>
      </c>
      <c r="B36" s="135"/>
      <c r="C36" s="135"/>
      <c r="D36" s="135"/>
      <c r="E36" s="135"/>
      <c r="F36" s="135"/>
      <c r="G36" s="135"/>
      <c r="H36" s="135"/>
      <c r="I36" s="135"/>
      <c r="J36" s="135"/>
      <c r="K36" s="135"/>
    </row>
    <row r="37" spans="1:11" x14ac:dyDescent="0.3">
      <c r="A37" s="105" t="s">
        <v>79</v>
      </c>
      <c r="B37" s="135">
        <v>855</v>
      </c>
      <c r="C37" s="135">
        <v>904</v>
      </c>
      <c r="D37" s="135">
        <v>918</v>
      </c>
      <c r="E37" s="135">
        <v>1136</v>
      </c>
      <c r="F37" s="135">
        <v>1118</v>
      </c>
      <c r="G37" s="135">
        <v>1125</v>
      </c>
      <c r="H37" s="135">
        <v>1123</v>
      </c>
      <c r="I37" s="135">
        <v>1176</v>
      </c>
      <c r="J37" s="135">
        <v>1156</v>
      </c>
      <c r="K37" s="135">
        <v>1245</v>
      </c>
    </row>
    <row r="38" spans="1:11" x14ac:dyDescent="0.3">
      <c r="A38" s="105" t="s">
        <v>80</v>
      </c>
      <c r="B38" s="135">
        <v>1600</v>
      </c>
      <c r="C38" s="135">
        <v>1600</v>
      </c>
      <c r="D38" s="135">
        <v>600</v>
      </c>
      <c r="E38" s="135">
        <v>600</v>
      </c>
      <c r="F38" s="135">
        <v>600</v>
      </c>
      <c r="G38" s="135">
        <v>600</v>
      </c>
      <c r="H38" s="135">
        <v>600</v>
      </c>
      <c r="I38" s="135">
        <v>600</v>
      </c>
      <c r="J38" s="135">
        <v>193</v>
      </c>
      <c r="K38" s="135">
        <v>193</v>
      </c>
    </row>
    <row r="39" spans="1:11" x14ac:dyDescent="0.3">
      <c r="A39" s="105" t="s">
        <v>81</v>
      </c>
      <c r="B39" s="135">
        <v>1944</v>
      </c>
      <c r="C39" s="135">
        <v>786</v>
      </c>
      <c r="D39" s="135">
        <v>168</v>
      </c>
      <c r="E39" s="135">
        <v>198</v>
      </c>
      <c r="F39" s="135">
        <v>188</v>
      </c>
      <c r="G39" s="135">
        <v>210</v>
      </c>
      <c r="H39" s="135">
        <v>194</v>
      </c>
      <c r="I39" s="135">
        <v>162</v>
      </c>
      <c r="J39" s="135">
        <v>202</v>
      </c>
      <c r="K39" s="135">
        <v>175</v>
      </c>
    </row>
    <row r="40" spans="1:11" x14ac:dyDescent="0.3">
      <c r="A40" s="105" t="s">
        <v>82</v>
      </c>
      <c r="B40" s="135">
        <v>1154</v>
      </c>
      <c r="C40" s="135">
        <v>1119</v>
      </c>
      <c r="D40" s="135">
        <v>1095</v>
      </c>
      <c r="E40" s="135">
        <v>1097</v>
      </c>
      <c r="F40" s="135">
        <v>1050</v>
      </c>
      <c r="G40" s="135">
        <v>1126</v>
      </c>
      <c r="H40" s="135">
        <v>1224</v>
      </c>
      <c r="I40" s="135">
        <v>1358</v>
      </c>
      <c r="J40" s="135">
        <v>1325</v>
      </c>
      <c r="K40" s="135">
        <v>763</v>
      </c>
    </row>
    <row r="41" spans="1:11" x14ac:dyDescent="0.3">
      <c r="A41" s="139" t="s">
        <v>83</v>
      </c>
      <c r="B41" s="141">
        <v>5554</v>
      </c>
      <c r="C41" s="141">
        <v>4409</v>
      </c>
      <c r="D41" s="141">
        <v>2781</v>
      </c>
      <c r="E41" s="141">
        <v>3031</v>
      </c>
      <c r="F41" s="141">
        <v>2957</v>
      </c>
      <c r="G41" s="141">
        <v>3062</v>
      </c>
      <c r="H41" s="141">
        <v>3141</v>
      </c>
      <c r="I41" s="141">
        <v>3297</v>
      </c>
      <c r="J41" s="141">
        <v>2876</v>
      </c>
      <c r="K41" s="141">
        <v>2375</v>
      </c>
    </row>
    <row r="42" spans="1:11" x14ac:dyDescent="0.3">
      <c r="B42" s="135"/>
      <c r="C42" s="135"/>
      <c r="D42" s="135"/>
      <c r="E42" s="135"/>
      <c r="F42" s="135"/>
      <c r="G42" s="135"/>
      <c r="H42" s="135"/>
      <c r="I42" s="135"/>
      <c r="J42" s="135"/>
      <c r="K42" s="135"/>
    </row>
    <row r="43" spans="1:11" x14ac:dyDescent="0.3">
      <c r="A43" s="103" t="s">
        <v>36</v>
      </c>
      <c r="B43" s="135"/>
      <c r="C43" s="135"/>
      <c r="D43" s="135"/>
      <c r="E43" s="135"/>
      <c r="F43" s="135"/>
      <c r="G43" s="135"/>
      <c r="H43" s="135"/>
      <c r="I43" s="135"/>
      <c r="J43" s="135"/>
      <c r="K43" s="135"/>
    </row>
    <row r="44" spans="1:11" x14ac:dyDescent="0.3">
      <c r="A44" s="105" t="s">
        <v>84</v>
      </c>
      <c r="B44" s="135">
        <v>11</v>
      </c>
      <c r="C44" s="135">
        <v>9</v>
      </c>
      <c r="D44" s="135">
        <v>24</v>
      </c>
      <c r="E44" s="135">
        <v>29</v>
      </c>
      <c r="F44" s="135">
        <v>26</v>
      </c>
      <c r="G44" s="135">
        <v>45</v>
      </c>
      <c r="H44" s="135">
        <v>14</v>
      </c>
      <c r="I44" s="135">
        <v>13.227</v>
      </c>
      <c r="J44" s="135">
        <v>16</v>
      </c>
      <c r="K44" s="135">
        <v>15</v>
      </c>
    </row>
    <row r="45" spans="1:11" x14ac:dyDescent="0.3">
      <c r="A45" s="105" t="s">
        <v>85</v>
      </c>
      <c r="B45" s="135">
        <v>6260</v>
      </c>
      <c r="C45" s="135">
        <v>6925</v>
      </c>
      <c r="D45" s="135">
        <v>6959</v>
      </c>
      <c r="E45" s="135">
        <v>7113</v>
      </c>
      <c r="F45" s="135">
        <v>6243</v>
      </c>
      <c r="G45" s="135">
        <v>7092</v>
      </c>
      <c r="H45" s="135">
        <v>7009</v>
      </c>
      <c r="I45" s="135">
        <v>6723.2109999999993</v>
      </c>
      <c r="J45" s="135">
        <v>6137</v>
      </c>
      <c r="K45" s="135">
        <v>7035</v>
      </c>
    </row>
    <row r="46" spans="1:11" x14ac:dyDescent="0.3">
      <c r="A46" s="105" t="s">
        <v>86</v>
      </c>
      <c r="B46" s="135">
        <v>1084</v>
      </c>
      <c r="C46" s="135">
        <v>1116</v>
      </c>
      <c r="D46" s="135">
        <v>1459</v>
      </c>
      <c r="E46" s="135">
        <v>1102</v>
      </c>
      <c r="F46" s="135">
        <v>1006</v>
      </c>
      <c r="G46" s="135">
        <v>1041</v>
      </c>
      <c r="H46" s="135">
        <v>1361</v>
      </c>
      <c r="I46" s="135">
        <v>1106.2429999999999</v>
      </c>
      <c r="J46" s="135">
        <v>1196</v>
      </c>
      <c r="K46" s="135">
        <v>1210</v>
      </c>
    </row>
    <row r="47" spans="1:11" x14ac:dyDescent="0.3">
      <c r="A47" s="105" t="s">
        <v>87</v>
      </c>
      <c r="B47" s="135">
        <v>3494</v>
      </c>
      <c r="C47" s="135">
        <v>3548</v>
      </c>
      <c r="D47" s="135">
        <v>3290</v>
      </c>
      <c r="E47" s="135">
        <v>3389</v>
      </c>
      <c r="F47" s="135">
        <v>3501</v>
      </c>
      <c r="G47" s="135">
        <v>3631</v>
      </c>
      <c r="H47" s="135">
        <v>3348</v>
      </c>
      <c r="I47" s="135">
        <v>3309.94</v>
      </c>
      <c r="J47" s="135">
        <v>3478</v>
      </c>
      <c r="K47" s="135">
        <v>4206</v>
      </c>
    </row>
    <row r="48" spans="1:11" x14ac:dyDescent="0.3">
      <c r="A48" s="139" t="s">
        <v>88</v>
      </c>
      <c r="B48" s="141">
        <v>10848</v>
      </c>
      <c r="C48" s="141">
        <v>11598</v>
      </c>
      <c r="D48" s="141">
        <v>11732</v>
      </c>
      <c r="E48" s="141">
        <v>11633</v>
      </c>
      <c r="F48" s="141">
        <v>10776</v>
      </c>
      <c r="G48" s="141">
        <v>11809</v>
      </c>
      <c r="H48" s="141">
        <v>11732</v>
      </c>
      <c r="I48" s="141">
        <v>11152.620999999999</v>
      </c>
      <c r="J48" s="141">
        <v>10827</v>
      </c>
      <c r="K48" s="141">
        <v>12465</v>
      </c>
    </row>
    <row r="49" spans="1:11" x14ac:dyDescent="0.3">
      <c r="B49" s="135"/>
      <c r="C49" s="135"/>
      <c r="D49" s="135"/>
      <c r="E49" s="135"/>
      <c r="F49" s="135"/>
      <c r="G49" s="135"/>
      <c r="H49" s="135"/>
      <c r="I49" s="135"/>
      <c r="J49" s="135"/>
      <c r="K49" s="135"/>
    </row>
    <row r="50" spans="1:11" x14ac:dyDescent="0.3">
      <c r="A50" s="105" t="s">
        <v>89</v>
      </c>
      <c r="B50" s="135">
        <v>2496</v>
      </c>
      <c r="C50" s="135">
        <v>2531</v>
      </c>
      <c r="D50" s="135">
        <v>0</v>
      </c>
      <c r="E50" s="135">
        <v>0</v>
      </c>
      <c r="F50" s="135">
        <v>0</v>
      </c>
      <c r="G50" s="135">
        <v>0</v>
      </c>
      <c r="H50" s="135">
        <v>0</v>
      </c>
      <c r="I50" s="135">
        <v>0</v>
      </c>
      <c r="J50" s="135">
        <v>0</v>
      </c>
      <c r="K50" s="135">
        <v>0</v>
      </c>
    </row>
    <row r="51" spans="1:11" x14ac:dyDescent="0.3">
      <c r="B51" s="135"/>
      <c r="C51" s="135"/>
      <c r="D51" s="135"/>
      <c r="E51" s="135"/>
      <c r="F51" s="135"/>
      <c r="G51" s="135"/>
      <c r="H51" s="135"/>
      <c r="I51" s="135"/>
      <c r="J51" s="135"/>
      <c r="K51" s="135"/>
    </row>
    <row r="52" spans="1:11" x14ac:dyDescent="0.3">
      <c r="A52" s="139" t="s">
        <v>37</v>
      </c>
      <c r="B52" s="141">
        <v>22833</v>
      </c>
      <c r="C52" s="141">
        <v>22831</v>
      </c>
      <c r="D52" s="141">
        <v>20218</v>
      </c>
      <c r="E52" s="141">
        <v>17541</v>
      </c>
      <c r="F52" s="141">
        <v>16546</v>
      </c>
      <c r="G52" s="141">
        <v>17168</v>
      </c>
      <c r="H52" s="141">
        <v>17579</v>
      </c>
      <c r="I52" s="141">
        <v>17315</v>
      </c>
      <c r="J52" s="141">
        <v>16500</v>
      </c>
      <c r="K52" s="141">
        <v>16996</v>
      </c>
    </row>
    <row r="53" spans="1:11" x14ac:dyDescent="0.3">
      <c r="A53" s="103"/>
      <c r="B53" s="142"/>
      <c r="C53" s="142"/>
      <c r="D53" s="142"/>
      <c r="E53" s="142"/>
      <c r="F53" s="142"/>
      <c r="G53" s="142"/>
      <c r="H53" s="142"/>
      <c r="I53" s="142"/>
      <c r="J53" s="142"/>
      <c r="K53" s="142"/>
    </row>
    <row r="54" spans="1:11" x14ac:dyDescent="0.3">
      <c r="A54" s="143" t="s">
        <v>90</v>
      </c>
      <c r="B54" s="135"/>
      <c r="C54" s="135"/>
      <c r="D54" s="135"/>
      <c r="E54" s="135"/>
      <c r="F54" s="135"/>
      <c r="G54" s="135"/>
      <c r="H54" s="135"/>
      <c r="I54" s="135"/>
      <c r="J54" s="135"/>
      <c r="K54" s="135"/>
    </row>
  </sheetData>
  <mergeCells count="1">
    <mergeCell ref="A2:A3"/>
  </mergeCells>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5072E-FDBF-4812-8F62-C500EBE5A3A1}">
  <dimension ref="A1:O38"/>
  <sheetViews>
    <sheetView showGridLines="0" view="pageBreakPreview" zoomScale="80" zoomScaleNormal="70" zoomScaleSheetLayoutView="80" workbookViewId="0">
      <pane xSplit="1" ySplit="4" topLeftCell="H5" activePane="bottomRight" state="frozen"/>
      <selection pane="topRight" activeCell="B1" sqref="B1"/>
      <selection pane="bottomLeft" activeCell="A5" sqref="A5"/>
      <selection pane="bottomRight" activeCell="R15" sqref="R15"/>
    </sheetView>
  </sheetViews>
  <sheetFormatPr baseColWidth="10" defaultColWidth="10.58203125" defaultRowHeight="14" x14ac:dyDescent="0.3"/>
  <cols>
    <col min="1" max="1" width="69.33203125" customWidth="1"/>
  </cols>
  <sheetData>
    <row r="1" spans="1:15" x14ac:dyDescent="0.3">
      <c r="A1" s="96"/>
      <c r="B1" s="96"/>
      <c r="C1" s="96"/>
      <c r="D1" s="96"/>
      <c r="E1" s="96"/>
      <c r="F1" s="96"/>
      <c r="G1" s="96"/>
      <c r="H1" s="96"/>
      <c r="I1" s="96"/>
    </row>
    <row r="2" spans="1:15" x14ac:dyDescent="0.3">
      <c r="A2" s="167"/>
      <c r="B2" s="97" t="s">
        <v>91</v>
      </c>
      <c r="C2" s="97" t="s">
        <v>92</v>
      </c>
      <c r="D2" s="97" t="s">
        <v>93</v>
      </c>
      <c r="E2" s="97" t="s">
        <v>0</v>
      </c>
      <c r="F2" s="97" t="s">
        <v>1</v>
      </c>
      <c r="G2" s="97" t="s">
        <v>2</v>
      </c>
      <c r="H2" s="97" t="s">
        <v>3</v>
      </c>
      <c r="I2" s="97" t="s">
        <v>4</v>
      </c>
      <c r="J2" s="97" t="s">
        <v>5</v>
      </c>
      <c r="K2" s="97" t="s">
        <v>6</v>
      </c>
      <c r="L2" s="97" t="s">
        <v>7</v>
      </c>
      <c r="M2" s="97" t="s">
        <v>8</v>
      </c>
      <c r="N2" s="97" t="s">
        <v>5</v>
      </c>
      <c r="O2" s="97" t="s">
        <v>6</v>
      </c>
    </row>
    <row r="3" spans="1:15" x14ac:dyDescent="0.3">
      <c r="A3" s="167"/>
      <c r="B3" s="98" t="s">
        <v>94</v>
      </c>
      <c r="C3" s="98" t="s">
        <v>95</v>
      </c>
      <c r="D3" s="98" t="s">
        <v>96</v>
      </c>
      <c r="E3" s="98" t="s">
        <v>10</v>
      </c>
      <c r="F3" s="98" t="s">
        <v>11</v>
      </c>
      <c r="G3" s="98" t="s">
        <v>12</v>
      </c>
      <c r="H3" s="98" t="s">
        <v>13</v>
      </c>
      <c r="I3" s="98" t="s">
        <v>14</v>
      </c>
      <c r="J3" s="98" t="s">
        <v>15</v>
      </c>
      <c r="K3" s="98" t="s">
        <v>16</v>
      </c>
      <c r="L3" s="98" t="s">
        <v>17</v>
      </c>
      <c r="M3" s="98" t="s">
        <v>18</v>
      </c>
      <c r="N3" s="98" t="s">
        <v>19</v>
      </c>
      <c r="O3" s="98" t="s">
        <v>202</v>
      </c>
    </row>
    <row r="4" spans="1:15" x14ac:dyDescent="0.3">
      <c r="A4" s="99" t="s">
        <v>20</v>
      </c>
      <c r="B4" s="100"/>
      <c r="C4" s="100"/>
      <c r="D4" s="100"/>
      <c r="E4" s="100"/>
      <c r="F4" s="100"/>
      <c r="G4" s="100"/>
      <c r="H4" s="100"/>
      <c r="I4" s="100"/>
    </row>
    <row r="5" spans="1:15" x14ac:dyDescent="0.3">
      <c r="A5" s="101"/>
      <c r="B5" s="100"/>
      <c r="C5" s="100"/>
      <c r="D5" s="100"/>
      <c r="E5" s="100"/>
      <c r="F5" s="100"/>
      <c r="G5" s="100"/>
      <c r="H5" s="100"/>
      <c r="I5" s="100"/>
    </row>
    <row r="6" spans="1:15" ht="15.5" x14ac:dyDescent="0.35">
      <c r="A6" s="102" t="s">
        <v>97</v>
      </c>
      <c r="B6" s="100"/>
      <c r="C6" s="100"/>
      <c r="D6" s="100"/>
      <c r="E6" s="100"/>
      <c r="F6" s="100"/>
      <c r="G6" s="100"/>
      <c r="H6" s="100"/>
      <c r="I6" s="100"/>
    </row>
    <row r="7" spans="1:15" x14ac:dyDescent="0.3">
      <c r="A7" s="103" t="s">
        <v>98</v>
      </c>
      <c r="B7" s="104">
        <v>-115.2898005</v>
      </c>
      <c r="C7" s="104">
        <v>341</v>
      </c>
      <c r="D7" s="104">
        <v>426.72775466666587</v>
      </c>
      <c r="E7" s="104">
        <v>-69.392951462048813</v>
      </c>
      <c r="F7" s="104">
        <v>-164.697</v>
      </c>
      <c r="G7" s="104">
        <v>358.84799999999996</v>
      </c>
      <c r="H7" s="104">
        <v>616</v>
      </c>
      <c r="I7" s="104">
        <v>392</v>
      </c>
      <c r="J7" s="104">
        <v>28</v>
      </c>
      <c r="K7" s="104">
        <v>391</v>
      </c>
      <c r="L7" s="104">
        <v>530</v>
      </c>
      <c r="M7" s="104">
        <v>393</v>
      </c>
      <c r="N7" s="104">
        <v>-55</v>
      </c>
      <c r="O7" s="104">
        <v>355</v>
      </c>
    </row>
    <row r="8" spans="1:15" x14ac:dyDescent="0.3">
      <c r="A8" s="105" t="s">
        <v>99</v>
      </c>
      <c r="B8" s="106">
        <v>-45.762476800000002</v>
      </c>
      <c r="C8" s="106">
        <v>-9</v>
      </c>
      <c r="D8" s="106">
        <v>-16.809603899999985</v>
      </c>
      <c r="E8" s="106">
        <v>-8.2563961000000177</v>
      </c>
      <c r="F8" s="106">
        <v>-33.214079999999996</v>
      </c>
      <c r="G8" s="106">
        <v>-13.010505400000007</v>
      </c>
      <c r="H8" s="106">
        <v>-39</v>
      </c>
      <c r="I8" s="106">
        <v>4</v>
      </c>
      <c r="J8" s="106">
        <v>-34</v>
      </c>
      <c r="K8" s="106">
        <v>-20</v>
      </c>
      <c r="L8" s="106">
        <v>-11</v>
      </c>
      <c r="M8" s="106">
        <v>-62</v>
      </c>
      <c r="N8" s="106">
        <v>-37</v>
      </c>
      <c r="O8" s="106">
        <v>-31</v>
      </c>
    </row>
    <row r="9" spans="1:15" x14ac:dyDescent="0.3">
      <c r="A9" s="105" t="s">
        <v>100</v>
      </c>
      <c r="B9" s="106">
        <v>213.5471508</v>
      </c>
      <c r="C9" s="106">
        <v>214</v>
      </c>
      <c r="D9" s="106">
        <v>229.04200000000003</v>
      </c>
      <c r="E9" s="106">
        <v>231.07799999999986</v>
      </c>
      <c r="F9" s="106">
        <v>226.1603058</v>
      </c>
      <c r="G9" s="106">
        <v>229.71707969999989</v>
      </c>
      <c r="H9" s="106">
        <v>227</v>
      </c>
      <c r="I9" s="106">
        <v>226</v>
      </c>
      <c r="J9" s="106">
        <v>219</v>
      </c>
      <c r="K9" s="106">
        <v>231</v>
      </c>
      <c r="L9" s="106">
        <v>219</v>
      </c>
      <c r="M9" s="106">
        <v>250</v>
      </c>
      <c r="N9" s="106">
        <v>221</v>
      </c>
      <c r="O9" s="106">
        <v>222</v>
      </c>
    </row>
    <row r="10" spans="1:15" x14ac:dyDescent="0.3">
      <c r="A10" s="105" t="s">
        <v>101</v>
      </c>
      <c r="B10" s="106">
        <v>-437.25297515299457</v>
      </c>
      <c r="C10" s="106">
        <v>-327</v>
      </c>
      <c r="D10" s="106">
        <v>-1127.4287835992116</v>
      </c>
      <c r="E10" s="106">
        <v>2003.5400028694953</v>
      </c>
      <c r="F10" s="106">
        <v>201.70498294905616</v>
      </c>
      <c r="G10" s="106">
        <v>63.804024985194786</v>
      </c>
      <c r="H10" s="106">
        <v>-188</v>
      </c>
      <c r="I10" s="106">
        <v>242</v>
      </c>
      <c r="J10" s="106">
        <v>-397</v>
      </c>
      <c r="K10" s="106">
        <v>137</v>
      </c>
      <c r="L10" s="106">
        <v>46</v>
      </c>
      <c r="M10" s="106">
        <v>276</v>
      </c>
      <c r="N10" s="106">
        <v>-127</v>
      </c>
      <c r="O10" s="106">
        <v>-519</v>
      </c>
    </row>
    <row r="11" spans="1:15" x14ac:dyDescent="0.3">
      <c r="A11" s="120" t="s">
        <v>102</v>
      </c>
      <c r="B11" s="110">
        <v>-384.75810165299458</v>
      </c>
      <c r="C11" s="110">
        <v>218</v>
      </c>
      <c r="D11" s="110">
        <v>-488.46863283254561</v>
      </c>
      <c r="E11" s="110">
        <v>2156.9686553074462</v>
      </c>
      <c r="F11" s="110">
        <v>229.95420874905616</v>
      </c>
      <c r="G11" s="110">
        <v>639.35859928519471</v>
      </c>
      <c r="H11" s="110">
        <v>616</v>
      </c>
      <c r="I11" s="110">
        <v>864</v>
      </c>
      <c r="J11" s="110">
        <v>-185</v>
      </c>
      <c r="K11" s="110">
        <v>739</v>
      </c>
      <c r="L11" s="110">
        <v>784</v>
      </c>
      <c r="M11" s="110">
        <v>856</v>
      </c>
      <c r="N11" s="110">
        <v>1</v>
      </c>
      <c r="O11" s="110">
        <v>27</v>
      </c>
    </row>
    <row r="12" spans="1:15" x14ac:dyDescent="0.3">
      <c r="A12" s="117"/>
      <c r="B12" s="106"/>
      <c r="C12" s="106"/>
      <c r="D12" s="106"/>
      <c r="E12" s="106"/>
      <c r="F12" s="106"/>
      <c r="G12" s="106"/>
      <c r="H12" s="106"/>
      <c r="I12" s="106"/>
      <c r="J12" s="106"/>
      <c r="K12" s="106"/>
      <c r="L12" s="106"/>
      <c r="M12" s="106"/>
      <c r="N12" s="106"/>
      <c r="O12" s="106"/>
    </row>
    <row r="13" spans="1:15" x14ac:dyDescent="0.3">
      <c r="A13" s="105" t="s">
        <v>103</v>
      </c>
      <c r="B13" s="106">
        <v>-112.71634522160763</v>
      </c>
      <c r="C13" s="106">
        <v>-120</v>
      </c>
      <c r="D13" s="106">
        <v>-109.84837762160754</v>
      </c>
      <c r="E13" s="106">
        <v>-150.32800000000009</v>
      </c>
      <c r="F13" s="106">
        <v>-122.65753720000001</v>
      </c>
      <c r="G13" s="106">
        <v>-177.16923819999997</v>
      </c>
      <c r="H13" s="106">
        <v>-112</v>
      </c>
      <c r="I13" s="106">
        <v>-271</v>
      </c>
      <c r="J13" s="106">
        <v>-93</v>
      </c>
      <c r="K13" s="106">
        <v>-46</v>
      </c>
      <c r="L13" s="106">
        <v>-78</v>
      </c>
      <c r="M13" s="106">
        <v>-256</v>
      </c>
      <c r="N13" s="106">
        <v>-79</v>
      </c>
      <c r="O13" s="106">
        <v>-145</v>
      </c>
    </row>
    <row r="14" spans="1:15" x14ac:dyDescent="0.3">
      <c r="A14" s="105" t="s">
        <v>104</v>
      </c>
      <c r="B14" s="106">
        <v>-33.739577199999864</v>
      </c>
      <c r="C14" s="106">
        <v>-54</v>
      </c>
      <c r="D14" s="106">
        <v>61.845097350104268</v>
      </c>
      <c r="E14" s="106">
        <v>-68.999608691400965</v>
      </c>
      <c r="F14" s="106">
        <v>32.632965289528229</v>
      </c>
      <c r="G14" s="106">
        <v>-93.449621969603797</v>
      </c>
      <c r="H14" s="106">
        <v>-45</v>
      </c>
      <c r="I14" s="106">
        <v>-13</v>
      </c>
      <c r="J14" s="106">
        <v>108</v>
      </c>
      <c r="K14" s="106">
        <v>-79</v>
      </c>
      <c r="L14" s="106">
        <v>5</v>
      </c>
      <c r="M14" s="106">
        <v>142</v>
      </c>
      <c r="N14" s="106">
        <v>-65</v>
      </c>
      <c r="O14" s="106">
        <v>-42</v>
      </c>
    </row>
    <row r="15" spans="1:15" x14ac:dyDescent="0.3">
      <c r="A15" s="105" t="s">
        <v>105</v>
      </c>
      <c r="B15" s="106"/>
      <c r="C15" s="106"/>
      <c r="D15" s="106"/>
      <c r="E15" s="106"/>
      <c r="F15" s="106"/>
      <c r="G15" s="106"/>
      <c r="H15" s="106"/>
      <c r="I15" s="106">
        <v>-540</v>
      </c>
      <c r="J15" s="106">
        <v>0</v>
      </c>
      <c r="K15" s="106">
        <v>0</v>
      </c>
      <c r="L15" s="106">
        <v>0</v>
      </c>
      <c r="M15" s="106">
        <v>0</v>
      </c>
      <c r="N15" s="106">
        <v>0</v>
      </c>
      <c r="O15" s="106">
        <v>0</v>
      </c>
    </row>
    <row r="16" spans="1:15" x14ac:dyDescent="0.3">
      <c r="A16" s="105" t="s">
        <v>106</v>
      </c>
      <c r="B16" s="106">
        <v>12.641000000000016</v>
      </c>
      <c r="C16" s="106">
        <v>15</v>
      </c>
      <c r="D16" s="106">
        <v>13.714999999999996</v>
      </c>
      <c r="E16" s="106">
        <v>-19.954000000000001</v>
      </c>
      <c r="F16" s="106">
        <v>8.41</v>
      </c>
      <c r="G16" s="106">
        <v>14.968999999999991</v>
      </c>
      <c r="H16" s="106">
        <v>14</v>
      </c>
      <c r="I16" s="106">
        <v>12</v>
      </c>
      <c r="J16" s="106">
        <v>-16</v>
      </c>
      <c r="K16" s="106">
        <v>18</v>
      </c>
      <c r="L16" s="106">
        <v>21</v>
      </c>
      <c r="M16" s="106">
        <v>-8</v>
      </c>
      <c r="N16" s="106">
        <v>16</v>
      </c>
      <c r="O16" s="106">
        <v>8</v>
      </c>
    </row>
    <row r="17" spans="1:15" x14ac:dyDescent="0.3">
      <c r="A17" s="109" t="s">
        <v>107</v>
      </c>
      <c r="B17" s="110">
        <v>-133.81492242160746</v>
      </c>
      <c r="C17" s="110">
        <v>-159</v>
      </c>
      <c r="D17" s="110">
        <v>-34.288280271503275</v>
      </c>
      <c r="E17" s="110">
        <v>-239.28160869140106</v>
      </c>
      <c r="F17" s="110">
        <v>-81.614571910471781</v>
      </c>
      <c r="G17" s="110">
        <v>-255.64986016960376</v>
      </c>
      <c r="H17" s="110">
        <v>-142</v>
      </c>
      <c r="I17" s="110">
        <v>-812</v>
      </c>
      <c r="J17" s="110">
        <v>-1</v>
      </c>
      <c r="K17" s="110">
        <v>-107</v>
      </c>
      <c r="L17" s="110">
        <v>-53</v>
      </c>
      <c r="M17" s="110">
        <v>-121</v>
      </c>
      <c r="N17" s="110">
        <v>-128</v>
      </c>
      <c r="O17" s="110">
        <v>-179</v>
      </c>
    </row>
    <row r="18" spans="1:15" x14ac:dyDescent="0.3">
      <c r="A18" s="111"/>
      <c r="B18" s="106"/>
      <c r="C18" s="106"/>
      <c r="D18" s="106"/>
      <c r="E18" s="106"/>
      <c r="F18" s="106"/>
      <c r="G18" s="106"/>
      <c r="H18" s="106"/>
      <c r="I18" s="106"/>
      <c r="J18" s="106"/>
      <c r="K18" s="106"/>
      <c r="L18" s="106"/>
      <c r="M18" s="106"/>
      <c r="N18" s="106"/>
      <c r="O18" s="106"/>
    </row>
    <row r="19" spans="1:15" x14ac:dyDescent="0.3">
      <c r="A19" s="105" t="s">
        <v>108</v>
      </c>
      <c r="B19" s="106">
        <v>1943.3944155844156</v>
      </c>
      <c r="C19" s="106">
        <v>963</v>
      </c>
      <c r="D19" s="106">
        <v>431.1344545454549</v>
      </c>
      <c r="E19" s="106">
        <v>-2051.283876532736</v>
      </c>
      <c r="F19" s="106">
        <v>410.72395370066829</v>
      </c>
      <c r="G19" s="106">
        <v>-890</v>
      </c>
      <c r="H19" s="106">
        <v>-1654</v>
      </c>
      <c r="I19" s="106">
        <v>101</v>
      </c>
      <c r="J19" s="106">
        <v>-5</v>
      </c>
      <c r="K19" s="106">
        <v>7</v>
      </c>
      <c r="L19" s="106">
        <v>-44</v>
      </c>
      <c r="M19" s="106">
        <v>-49</v>
      </c>
      <c r="N19" s="106">
        <v>-378</v>
      </c>
      <c r="O19" s="106">
        <v>-28</v>
      </c>
    </row>
    <row r="20" spans="1:15" x14ac:dyDescent="0.3">
      <c r="A20" s="105" t="s">
        <v>109</v>
      </c>
      <c r="B20" s="106">
        <v>0</v>
      </c>
      <c r="C20" s="106">
        <v>-669</v>
      </c>
      <c r="D20" s="106">
        <v>0.47500000000002274</v>
      </c>
      <c r="E20" s="106">
        <v>0</v>
      </c>
      <c r="F20" s="106">
        <v>0</v>
      </c>
      <c r="G20" s="106">
        <v>0</v>
      </c>
      <c r="H20" s="106">
        <v>0</v>
      </c>
      <c r="I20" s="106">
        <v>-3037</v>
      </c>
      <c r="J20" s="106">
        <v>0</v>
      </c>
      <c r="K20" s="106">
        <v>-776</v>
      </c>
      <c r="L20" s="106">
        <v>0</v>
      </c>
      <c r="M20" s="106">
        <v>0</v>
      </c>
      <c r="N20" s="106">
        <v>0</v>
      </c>
      <c r="O20" s="106">
        <v>-945</v>
      </c>
    </row>
    <row r="21" spans="1:15" x14ac:dyDescent="0.3">
      <c r="A21" s="105" t="s">
        <v>110</v>
      </c>
      <c r="B21" s="106">
        <v>0</v>
      </c>
      <c r="C21" s="106">
        <v>0</v>
      </c>
      <c r="D21" s="106">
        <v>0</v>
      </c>
      <c r="E21" s="106">
        <v>115.072</v>
      </c>
      <c r="F21" s="106">
        <v>0</v>
      </c>
      <c r="G21" s="106">
        <v>0</v>
      </c>
      <c r="H21" s="106">
        <v>0</v>
      </c>
      <c r="I21" s="106">
        <v>0</v>
      </c>
      <c r="J21" s="106">
        <v>0</v>
      </c>
      <c r="K21" s="106">
        <v>0</v>
      </c>
      <c r="L21" s="106">
        <v>0</v>
      </c>
      <c r="M21" s="106">
        <v>0</v>
      </c>
      <c r="N21" s="106">
        <v>0</v>
      </c>
      <c r="O21" s="106">
        <v>0</v>
      </c>
    </row>
    <row r="22" spans="1:15" x14ac:dyDescent="0.3">
      <c r="A22" s="105" t="s">
        <v>111</v>
      </c>
      <c r="B22" s="106">
        <v>-1423.7132673098108</v>
      </c>
      <c r="C22" s="106">
        <v>-186</v>
      </c>
      <c r="D22" s="106">
        <v>-310</v>
      </c>
      <c r="E22" s="106">
        <v>20</v>
      </c>
      <c r="F22" s="106">
        <v>-79.260730399999375</v>
      </c>
      <c r="G22" s="106">
        <v>-49.25654460000078</v>
      </c>
      <c r="H22" s="106">
        <v>4287</v>
      </c>
      <c r="I22" s="106">
        <v>0</v>
      </c>
      <c r="J22" s="106">
        <v>0</v>
      </c>
      <c r="K22" s="106">
        <v>0</v>
      </c>
      <c r="L22" s="106">
        <v>0</v>
      </c>
      <c r="M22" s="106">
        <v>0</v>
      </c>
      <c r="N22" s="106">
        <v>0</v>
      </c>
      <c r="O22" s="106">
        <v>0</v>
      </c>
    </row>
    <row r="23" spans="1:15" x14ac:dyDescent="0.3">
      <c r="A23" s="105" t="s">
        <v>112</v>
      </c>
      <c r="B23" s="106">
        <v>-17.578328100000121</v>
      </c>
      <c r="C23" s="106">
        <v>-37</v>
      </c>
      <c r="D23" s="106">
        <v>281.86045855859282</v>
      </c>
      <c r="E23" s="106">
        <v>91.354859346889043</v>
      </c>
      <c r="F23" s="106">
        <v>-0.88896038062193838</v>
      </c>
      <c r="G23" s="106">
        <v>-67</v>
      </c>
      <c r="H23" s="106">
        <v>-214</v>
      </c>
      <c r="I23" s="106">
        <v>-73</v>
      </c>
      <c r="J23" s="106">
        <v>-123</v>
      </c>
      <c r="K23" s="106">
        <v>-100</v>
      </c>
      <c r="L23" s="106">
        <v>-14</v>
      </c>
      <c r="M23" s="106">
        <v>-211</v>
      </c>
      <c r="N23" s="106">
        <v>-166</v>
      </c>
      <c r="O23" s="106">
        <v>-151</v>
      </c>
    </row>
    <row r="24" spans="1:15" x14ac:dyDescent="0.3">
      <c r="A24" s="109" t="s">
        <v>113</v>
      </c>
      <c r="B24" s="110">
        <v>502.10282017460463</v>
      </c>
      <c r="C24" s="110">
        <v>72</v>
      </c>
      <c r="D24" s="110">
        <v>403.46991310404775</v>
      </c>
      <c r="E24" s="110">
        <v>-1824.8570171858469</v>
      </c>
      <c r="F24" s="110">
        <v>330.57426292004698</v>
      </c>
      <c r="G24" s="110">
        <v>-1007.0518689155851</v>
      </c>
      <c r="H24" s="110">
        <v>2418</v>
      </c>
      <c r="I24" s="110">
        <v>-3008</v>
      </c>
      <c r="J24" s="110">
        <v>-128</v>
      </c>
      <c r="K24" s="110">
        <v>-870</v>
      </c>
      <c r="L24" s="110">
        <v>-58</v>
      </c>
      <c r="M24" s="110">
        <v>-259</v>
      </c>
      <c r="N24" s="110">
        <v>-544</v>
      </c>
      <c r="O24" s="110">
        <v>-1124</v>
      </c>
    </row>
    <row r="25" spans="1:15" x14ac:dyDescent="0.3">
      <c r="A25" s="108"/>
      <c r="B25" s="107"/>
      <c r="C25" s="107"/>
      <c r="D25" s="107"/>
      <c r="E25" s="107"/>
      <c r="F25" s="107"/>
      <c r="G25" s="107"/>
      <c r="H25" s="107"/>
      <c r="I25" s="107"/>
      <c r="J25" s="107"/>
      <c r="K25" s="107"/>
      <c r="L25" s="107"/>
      <c r="M25" s="107"/>
      <c r="N25" s="107"/>
      <c r="O25" s="107"/>
    </row>
    <row r="26" spans="1:15" x14ac:dyDescent="0.3">
      <c r="A26" s="109" t="s">
        <v>114</v>
      </c>
      <c r="B26" s="110">
        <v>-16.470203899997387</v>
      </c>
      <c r="C26" s="110">
        <v>131</v>
      </c>
      <c r="D26" s="110">
        <v>-119.06794387720817</v>
      </c>
      <c r="E26" s="110">
        <v>92.571270740656246</v>
      </c>
      <c r="F26" s="110">
        <v>478.91389975863137</v>
      </c>
      <c r="G26" s="110">
        <v>-623.34312979999413</v>
      </c>
      <c r="H26" s="110">
        <v>2892</v>
      </c>
      <c r="I26" s="110">
        <v>-2956</v>
      </c>
      <c r="J26" s="110">
        <v>-313</v>
      </c>
      <c r="K26" s="110">
        <v>-238</v>
      </c>
      <c r="L26" s="110">
        <v>673</v>
      </c>
      <c r="M26" s="110">
        <v>476</v>
      </c>
      <c r="N26" s="110">
        <v>-671</v>
      </c>
      <c r="O26" s="110">
        <v>-1276</v>
      </c>
    </row>
    <row r="27" spans="1:15" x14ac:dyDescent="0.3">
      <c r="A27" s="109"/>
      <c r="B27" s="110"/>
      <c r="C27" s="110"/>
      <c r="D27" s="110"/>
      <c r="E27" s="110"/>
      <c r="F27" s="110"/>
      <c r="G27" s="110"/>
      <c r="H27" s="110"/>
      <c r="I27" s="110"/>
      <c r="J27" s="110"/>
      <c r="K27" s="110"/>
      <c r="L27" s="110"/>
      <c r="M27" s="110"/>
      <c r="N27" s="110"/>
      <c r="O27" s="110"/>
    </row>
    <row r="28" spans="1:15" x14ac:dyDescent="0.3">
      <c r="A28" s="109" t="s">
        <v>115</v>
      </c>
      <c r="B28" s="110">
        <v>-122.26480283351248</v>
      </c>
      <c r="C28" s="110">
        <v>-110</v>
      </c>
      <c r="D28" s="110">
        <v>135.08082258679997</v>
      </c>
      <c r="E28" s="110">
        <v>-10.274654171706274</v>
      </c>
      <c r="F28" s="110">
        <v>8.1982747510923133</v>
      </c>
      <c r="G28" s="110">
        <v>-57.908870200001374</v>
      </c>
      <c r="H28" s="110">
        <v>3119</v>
      </c>
      <c r="I28" s="110">
        <v>34</v>
      </c>
      <c r="J28" s="110">
        <v>0</v>
      </c>
      <c r="K28" s="110">
        <v>0</v>
      </c>
      <c r="L28" s="110">
        <v>0</v>
      </c>
      <c r="M28" s="110">
        <v>0</v>
      </c>
      <c r="N28" s="110">
        <v>0</v>
      </c>
      <c r="O28" s="110">
        <v>0</v>
      </c>
    </row>
    <row r="29" spans="1:15" x14ac:dyDescent="0.3">
      <c r="A29" s="111"/>
      <c r="B29" s="106"/>
      <c r="C29" s="106"/>
      <c r="D29" s="106"/>
      <c r="E29" s="106"/>
      <c r="F29" s="106"/>
      <c r="G29" s="106"/>
      <c r="H29" s="106"/>
      <c r="I29" s="106"/>
      <c r="J29" s="106"/>
      <c r="K29" s="106"/>
      <c r="L29" s="106"/>
      <c r="M29" s="106"/>
      <c r="N29" s="106"/>
      <c r="O29" s="106"/>
    </row>
    <row r="30" spans="1:15" x14ac:dyDescent="0.3">
      <c r="A30" s="118" t="s">
        <v>116</v>
      </c>
      <c r="B30" s="119">
        <v>-138.73500673350986</v>
      </c>
      <c r="C30" s="119">
        <v>21</v>
      </c>
      <c r="D30" s="119">
        <v>15.793822586798854</v>
      </c>
      <c r="E30" s="119">
        <v>82.555375258491964</v>
      </c>
      <c r="F30" s="119">
        <v>487.11217450972367</v>
      </c>
      <c r="G30" s="119">
        <v>-681.25199999999552</v>
      </c>
      <c r="H30" s="119">
        <v>6011</v>
      </c>
      <c r="I30" s="119">
        <v>-2922</v>
      </c>
      <c r="J30" s="119">
        <v>-313</v>
      </c>
      <c r="K30" s="119">
        <v>-238</v>
      </c>
      <c r="L30" s="119">
        <v>673</v>
      </c>
      <c r="M30" s="119">
        <v>476</v>
      </c>
      <c r="N30" s="119">
        <v>-671</v>
      </c>
      <c r="O30" s="119">
        <v>-1276</v>
      </c>
    </row>
    <row r="31" spans="1:15" x14ac:dyDescent="0.3">
      <c r="A31" s="103"/>
      <c r="B31" s="104"/>
      <c r="C31" s="104"/>
      <c r="D31" s="104"/>
      <c r="E31" s="104"/>
      <c r="F31" s="104"/>
      <c r="G31" s="104"/>
      <c r="H31" s="104"/>
      <c r="I31" s="104"/>
      <c r="J31" s="104"/>
      <c r="K31" s="104"/>
      <c r="L31" s="104"/>
      <c r="M31" s="104"/>
      <c r="N31" s="104"/>
      <c r="O31" s="104"/>
    </row>
    <row r="32" spans="1:15" x14ac:dyDescent="0.3">
      <c r="A32" s="105" t="s">
        <v>117</v>
      </c>
      <c r="B32" s="106">
        <v>340.95840130003046</v>
      </c>
      <c r="C32" s="106">
        <v>194</v>
      </c>
      <c r="D32" s="106">
        <v>219.82007679999958</v>
      </c>
      <c r="E32" s="106">
        <v>228.907594499997</v>
      </c>
      <c r="F32" s="106">
        <v>317.6766230150937</v>
      </c>
      <c r="G32" s="106">
        <v>809.38799999999867</v>
      </c>
      <c r="H32" s="106">
        <v>128</v>
      </c>
      <c r="I32" s="106">
        <v>6142</v>
      </c>
      <c r="J32" s="106">
        <v>3219</v>
      </c>
      <c r="K32" s="106">
        <v>2904</v>
      </c>
      <c r="L32" s="106">
        <v>2667</v>
      </c>
      <c r="M32" s="106">
        <v>3340</v>
      </c>
      <c r="N32" s="106">
        <v>3814</v>
      </c>
      <c r="O32" s="106">
        <v>3143</v>
      </c>
    </row>
    <row r="33" spans="1:15" x14ac:dyDescent="0.3">
      <c r="A33" s="105" t="s">
        <v>118</v>
      </c>
      <c r="B33" s="106">
        <v>-8.9</v>
      </c>
      <c r="C33" s="106">
        <v>5</v>
      </c>
      <c r="D33" s="106">
        <v>-5.8412936999999765</v>
      </c>
      <c r="E33" s="106">
        <v>4.2103469999999783</v>
      </c>
      <c r="F33" s="106">
        <v>4.5999999999999996</v>
      </c>
      <c r="G33" s="106">
        <v>0</v>
      </c>
      <c r="H33" s="106">
        <v>3</v>
      </c>
      <c r="I33" s="106">
        <v>0</v>
      </c>
      <c r="J33" s="106">
        <v>-3</v>
      </c>
      <c r="K33" s="106">
        <v>1</v>
      </c>
      <c r="L33" s="106">
        <v>0</v>
      </c>
      <c r="M33" s="106">
        <v>-1</v>
      </c>
      <c r="N33" s="106">
        <v>0</v>
      </c>
      <c r="O33" s="106">
        <v>0</v>
      </c>
    </row>
    <row r="34" spans="1:15" x14ac:dyDescent="0.3">
      <c r="A34" s="105" t="s">
        <v>119</v>
      </c>
      <c r="B34" s="106">
        <v>193.79569500003308</v>
      </c>
      <c r="C34" s="106">
        <v>220</v>
      </c>
      <c r="D34" s="106">
        <v>228.907594499997</v>
      </c>
      <c r="E34" s="106">
        <v>318.27562331682464</v>
      </c>
      <c r="F34" s="106">
        <v>809.38879752481739</v>
      </c>
      <c r="G34" s="106">
        <v>128.13600000000315</v>
      </c>
      <c r="H34" s="106">
        <v>6142</v>
      </c>
      <c r="I34" s="106">
        <v>3219</v>
      </c>
      <c r="J34" s="106">
        <v>2904</v>
      </c>
      <c r="K34" s="106">
        <v>2667</v>
      </c>
      <c r="L34" s="106">
        <v>3340</v>
      </c>
      <c r="M34" s="106">
        <v>3814</v>
      </c>
      <c r="N34" s="106">
        <v>3143</v>
      </c>
      <c r="O34" s="106">
        <v>1867</v>
      </c>
    </row>
    <row r="35" spans="1:15" x14ac:dyDescent="0.3">
      <c r="A35" s="112"/>
      <c r="B35" s="113"/>
      <c r="C35" s="113"/>
      <c r="D35" s="113"/>
      <c r="E35" s="113"/>
      <c r="F35" s="113"/>
      <c r="G35" s="113"/>
      <c r="H35" s="113"/>
      <c r="I35" s="113"/>
      <c r="J35" s="113"/>
      <c r="K35" s="113"/>
      <c r="L35" s="113"/>
      <c r="M35" s="113"/>
      <c r="N35" s="113"/>
      <c r="O35" s="113"/>
    </row>
    <row r="37" spans="1:15" x14ac:dyDescent="0.3">
      <c r="M37" s="147"/>
      <c r="N37" s="147"/>
      <c r="O37" s="147"/>
    </row>
    <row r="38" spans="1:15" x14ac:dyDescent="0.3">
      <c r="M38" s="147"/>
      <c r="N38" s="147"/>
      <c r="O38" s="147"/>
    </row>
  </sheetData>
  <mergeCells count="1">
    <mergeCell ref="A2:A3"/>
  </mergeCells>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85D8B-BF1D-4357-A711-E42DDE289B00}">
  <dimension ref="A2:S93"/>
  <sheetViews>
    <sheetView showGridLines="0" view="pageBreakPreview" zoomScale="80" zoomScaleNormal="60" zoomScaleSheetLayoutView="80" workbookViewId="0">
      <pane ySplit="3" topLeftCell="A4" activePane="bottomLeft" state="frozen"/>
      <selection pane="bottomLeft" activeCell="O35" sqref="O35"/>
    </sheetView>
  </sheetViews>
  <sheetFormatPr baseColWidth="10" defaultColWidth="8.58203125" defaultRowHeight="14" x14ac:dyDescent="0.3"/>
  <cols>
    <col min="1" max="1" width="38.08203125" bestFit="1" customWidth="1"/>
    <col min="6" max="6" width="8.33203125" customWidth="1"/>
    <col min="8" max="8" width="8.58203125" bestFit="1" customWidth="1"/>
    <col min="9" max="11" width="9.58203125" bestFit="1" customWidth="1"/>
    <col min="12" max="12" width="12" bestFit="1" customWidth="1"/>
    <col min="13" max="14" width="9.5" bestFit="1" customWidth="1"/>
    <col min="15" max="15" width="9.58203125" bestFit="1" customWidth="1"/>
    <col min="16" max="16" width="9.5" bestFit="1" customWidth="1"/>
    <col min="17" max="17" width="8.58203125" bestFit="1" customWidth="1"/>
    <col min="18" max="19" width="9.5" bestFit="1" customWidth="1"/>
  </cols>
  <sheetData>
    <row r="2" spans="1:19" x14ac:dyDescent="0.3">
      <c r="B2" s="97" t="s">
        <v>1</v>
      </c>
      <c r="C2" s="97" t="s">
        <v>2</v>
      </c>
      <c r="D2" s="97" t="s">
        <v>3</v>
      </c>
      <c r="E2" s="97" t="s">
        <v>4</v>
      </c>
      <c r="F2" s="97" t="s">
        <v>5</v>
      </c>
      <c r="G2" s="97" t="s">
        <v>6</v>
      </c>
      <c r="H2" s="97" t="s">
        <v>7</v>
      </c>
      <c r="I2" s="97" t="s">
        <v>8</v>
      </c>
      <c r="J2" s="97" t="s">
        <v>9</v>
      </c>
      <c r="K2" s="97" t="s">
        <v>201</v>
      </c>
    </row>
    <row r="3" spans="1:19" x14ac:dyDescent="0.3">
      <c r="B3" s="98" t="s">
        <v>11</v>
      </c>
      <c r="C3" s="98" t="s">
        <v>12</v>
      </c>
      <c r="D3" s="98" t="s">
        <v>13</v>
      </c>
      <c r="E3" s="98" t="s">
        <v>14</v>
      </c>
      <c r="F3" s="98" t="s">
        <v>15</v>
      </c>
      <c r="G3" s="98" t="s">
        <v>16</v>
      </c>
      <c r="H3" s="98" t="s">
        <v>17</v>
      </c>
      <c r="I3" s="98" t="s">
        <v>18</v>
      </c>
      <c r="J3" s="98" t="s">
        <v>19</v>
      </c>
      <c r="K3" s="98" t="s">
        <v>202</v>
      </c>
    </row>
    <row r="4" spans="1:19" x14ac:dyDescent="0.3">
      <c r="A4" s="99" t="s">
        <v>20</v>
      </c>
    </row>
    <row r="5" spans="1:19" x14ac:dyDescent="0.3">
      <c r="B5" s="134"/>
      <c r="C5" s="134"/>
      <c r="D5" s="134"/>
      <c r="E5" s="134"/>
      <c r="F5" s="134"/>
      <c r="G5" s="134"/>
      <c r="H5" s="134"/>
      <c r="I5" s="134"/>
      <c r="J5" s="134"/>
      <c r="K5" s="134"/>
    </row>
    <row r="6" spans="1:19" ht="15.5" x14ac:dyDescent="0.35">
      <c r="A6" s="102" t="s">
        <v>38</v>
      </c>
      <c r="B6" s="134"/>
      <c r="C6" s="134"/>
      <c r="D6" s="134"/>
      <c r="E6" s="134"/>
      <c r="F6" s="134"/>
      <c r="G6" s="134"/>
      <c r="H6" s="134"/>
      <c r="I6" s="134"/>
      <c r="J6" s="134"/>
      <c r="K6" s="134"/>
    </row>
    <row r="7" spans="1:19" x14ac:dyDescent="0.3">
      <c r="A7" s="103" t="s">
        <v>120</v>
      </c>
      <c r="B7" s="134"/>
      <c r="C7" s="134"/>
      <c r="D7" s="134"/>
      <c r="E7" s="134"/>
      <c r="F7" s="134"/>
      <c r="G7" s="134"/>
      <c r="H7" s="134"/>
      <c r="I7" s="134"/>
      <c r="J7" s="134"/>
      <c r="K7" s="134"/>
    </row>
    <row r="8" spans="1:19" x14ac:dyDescent="0.3">
      <c r="A8" s="134" t="s">
        <v>121</v>
      </c>
      <c r="B8" s="135">
        <v>8146.0194507804817</v>
      </c>
      <c r="C8" s="135">
        <v>8458.2698470305586</v>
      </c>
      <c r="D8" s="135">
        <v>8720.4813863050022</v>
      </c>
      <c r="E8" s="135">
        <v>7077.5402732783623</v>
      </c>
      <c r="F8" s="135">
        <v>8245.7183115461958</v>
      </c>
      <c r="G8" s="135">
        <v>7783.2978918681192</v>
      </c>
      <c r="H8" s="135">
        <v>8070.7167948295901</v>
      </c>
      <c r="I8" s="135">
        <v>8157.9561920437391</v>
      </c>
      <c r="J8" s="135">
        <v>8410</v>
      </c>
      <c r="K8" s="135">
        <v>8120</v>
      </c>
      <c r="L8" s="152"/>
      <c r="M8" s="157"/>
      <c r="N8" s="157"/>
      <c r="O8" s="157"/>
      <c r="P8" s="157"/>
      <c r="Q8" s="157"/>
      <c r="R8" s="157"/>
      <c r="S8" s="157"/>
    </row>
    <row r="9" spans="1:19" x14ac:dyDescent="0.3">
      <c r="A9" s="134" t="s">
        <v>122</v>
      </c>
      <c r="B9" s="135">
        <v>11239.265834427182</v>
      </c>
      <c r="C9" s="135">
        <v>9736.1537814059593</v>
      </c>
      <c r="D9" s="135">
        <v>9223.8090644467429</v>
      </c>
      <c r="E9" s="135">
        <v>9490.4808803402757</v>
      </c>
      <c r="F9" s="135">
        <v>8380.2292324166156</v>
      </c>
      <c r="G9" s="135">
        <v>8956.1208241039931</v>
      </c>
      <c r="H9" s="135">
        <v>8496.3052755897897</v>
      </c>
      <c r="I9" s="135">
        <v>8205.5862802235861</v>
      </c>
      <c r="J9" s="135">
        <v>7997</v>
      </c>
      <c r="K9" s="135">
        <v>9041</v>
      </c>
      <c r="L9" s="152"/>
      <c r="M9" s="153"/>
      <c r="P9" s="157"/>
      <c r="Q9" s="157"/>
    </row>
    <row r="10" spans="1:19" x14ac:dyDescent="0.3">
      <c r="A10" s="134" t="s">
        <v>123</v>
      </c>
      <c r="B10" s="135">
        <v>6049.2771625678433</v>
      </c>
      <c r="C10" s="135">
        <v>8077.0304567728772</v>
      </c>
      <c r="D10" s="135">
        <v>7607.193572461415</v>
      </c>
      <c r="E10" s="135">
        <v>7850.1139327960245</v>
      </c>
      <c r="F10" s="135">
        <v>9331.0449745275091</v>
      </c>
      <c r="G10" s="135">
        <v>8815.4830999527803</v>
      </c>
      <c r="H10" s="135">
        <v>8857.2649436654592</v>
      </c>
      <c r="I10" s="135">
        <v>8042.8993454366564</v>
      </c>
      <c r="J10" s="135">
        <v>7956</v>
      </c>
      <c r="K10" s="135">
        <v>9667</v>
      </c>
      <c r="L10" s="152"/>
      <c r="P10" s="157"/>
      <c r="Q10" s="157"/>
    </row>
    <row r="11" spans="1:19" x14ac:dyDescent="0.3">
      <c r="A11" s="134" t="s">
        <v>124</v>
      </c>
      <c r="B11" s="135">
        <v>5980.087555678745</v>
      </c>
      <c r="C11" s="135">
        <v>6242.7741868375133</v>
      </c>
      <c r="D11" s="135">
        <v>4825.5147672376334</v>
      </c>
      <c r="E11" s="135">
        <v>4995.5415629217778</v>
      </c>
      <c r="F11" s="146" t="s">
        <v>125</v>
      </c>
      <c r="G11" s="146" t="s">
        <v>125</v>
      </c>
      <c r="H11" s="146" t="s">
        <v>125</v>
      </c>
      <c r="I11" s="146" t="s">
        <v>125</v>
      </c>
      <c r="J11" s="146" t="s">
        <v>125</v>
      </c>
      <c r="K11" s="146" t="s">
        <v>125</v>
      </c>
      <c r="L11" s="152"/>
      <c r="M11" s="147"/>
    </row>
    <row r="12" spans="1:19" x14ac:dyDescent="0.3">
      <c r="A12" s="134" t="s">
        <v>126</v>
      </c>
      <c r="B12" s="145" t="s">
        <v>125</v>
      </c>
      <c r="C12" s="145" t="s">
        <v>125</v>
      </c>
      <c r="D12" s="146" t="s">
        <v>125</v>
      </c>
      <c r="E12" s="146" t="s">
        <v>125</v>
      </c>
      <c r="F12" s="135">
        <v>1065.4297086316085</v>
      </c>
      <c r="G12" s="135">
        <v>1000.4808012438192</v>
      </c>
      <c r="H12" s="135">
        <v>728.30315025905986</v>
      </c>
      <c r="I12" s="135">
        <v>705.63544999999999</v>
      </c>
      <c r="J12" s="135">
        <v>670</v>
      </c>
      <c r="K12" s="135">
        <v>553</v>
      </c>
      <c r="L12" s="152"/>
      <c r="N12" s="147"/>
      <c r="P12" s="157"/>
      <c r="Q12" s="157"/>
    </row>
    <row r="13" spans="1:19" x14ac:dyDescent="0.3">
      <c r="A13" s="134" t="s">
        <v>127</v>
      </c>
      <c r="B13" s="145" t="s">
        <v>125</v>
      </c>
      <c r="C13" s="145" t="s">
        <v>125</v>
      </c>
      <c r="D13" s="146" t="s">
        <v>125</v>
      </c>
      <c r="E13" s="146" t="s">
        <v>125</v>
      </c>
      <c r="F13" s="135">
        <v>2827.6213476387002</v>
      </c>
      <c r="G13" s="135">
        <v>2531.6716611670813</v>
      </c>
      <c r="H13" s="135">
        <v>1824.6650217337005</v>
      </c>
      <c r="I13" s="135">
        <v>1854.2099000000001</v>
      </c>
      <c r="J13" s="135">
        <v>2656</v>
      </c>
      <c r="K13" s="135">
        <v>3866</v>
      </c>
      <c r="L13" s="152"/>
      <c r="P13" s="157"/>
      <c r="Q13" s="157"/>
    </row>
    <row r="14" spans="1:19" x14ac:dyDescent="0.3">
      <c r="A14" s="134" t="s">
        <v>128</v>
      </c>
      <c r="B14" s="135">
        <v>498.14905784902749</v>
      </c>
      <c r="C14" s="135">
        <v>810.98323844154436</v>
      </c>
      <c r="D14" s="135">
        <v>1491.0521294322257</v>
      </c>
      <c r="E14" s="135">
        <v>1768.6936625429314</v>
      </c>
      <c r="F14" s="135">
        <v>1069.592560222</v>
      </c>
      <c r="G14" s="135">
        <v>945.37657781345411</v>
      </c>
      <c r="H14" s="135">
        <v>820.92286134148958</v>
      </c>
      <c r="I14" s="135">
        <v>545.35505396856786</v>
      </c>
      <c r="J14" s="135">
        <v>592</v>
      </c>
      <c r="K14" s="135">
        <v>539</v>
      </c>
      <c r="L14" s="152"/>
    </row>
    <row r="15" spans="1:19" x14ac:dyDescent="0.3">
      <c r="A15" s="134" t="s">
        <v>129</v>
      </c>
      <c r="B15" s="135">
        <v>3082.3292665641552</v>
      </c>
      <c r="C15" s="135">
        <v>2543.920878355872</v>
      </c>
      <c r="D15" s="135">
        <v>2490.5473016534984</v>
      </c>
      <c r="E15" s="135">
        <v>3299.1859789585442</v>
      </c>
      <c r="F15" s="135">
        <v>4224.9409542345211</v>
      </c>
      <c r="G15" s="135">
        <v>5258.1224923358259</v>
      </c>
      <c r="H15" s="135">
        <v>7078.8221403804037</v>
      </c>
      <c r="I15" s="135">
        <v>6687.2539842086853</v>
      </c>
      <c r="J15" s="135">
        <v>7409</v>
      </c>
      <c r="K15" s="135">
        <v>7995</v>
      </c>
      <c r="L15" s="152"/>
      <c r="P15" s="157"/>
      <c r="Q15" s="157"/>
    </row>
    <row r="16" spans="1:19" x14ac:dyDescent="0.3">
      <c r="A16" s="134" t="s">
        <v>130</v>
      </c>
      <c r="B16" s="135">
        <v>2213</v>
      </c>
      <c r="C16" s="135">
        <v>3601</v>
      </c>
      <c r="D16" s="135">
        <v>3371.7026382788154</v>
      </c>
      <c r="E16" s="135">
        <v>2977.9838802100107</v>
      </c>
      <c r="F16" s="135">
        <v>2786.7821407924575</v>
      </c>
      <c r="G16" s="135">
        <v>4381</v>
      </c>
      <c r="H16" s="135">
        <v>4181</v>
      </c>
      <c r="I16" s="135">
        <v>3885.3</v>
      </c>
      <c r="J16" s="135">
        <v>3881</v>
      </c>
      <c r="K16" s="135">
        <v>4443</v>
      </c>
      <c r="L16" s="152"/>
      <c r="P16" s="157"/>
      <c r="Q16" s="157"/>
    </row>
    <row r="17" spans="1:15" x14ac:dyDescent="0.3">
      <c r="A17" s="120" t="s">
        <v>131</v>
      </c>
      <c r="B17" s="110">
        <v>37208.128327867438</v>
      </c>
      <c r="C17" s="110">
        <v>39470.132388844322</v>
      </c>
      <c r="D17" s="110">
        <v>37730.300859815332</v>
      </c>
      <c r="E17" s="110">
        <v>37459.540171047935</v>
      </c>
      <c r="F17" s="110">
        <v>37931.359230009606</v>
      </c>
      <c r="G17" s="110">
        <v>39670</v>
      </c>
      <c r="H17" s="110">
        <v>40058.000187799495</v>
      </c>
      <c r="I17" s="110">
        <v>38083.999999999993</v>
      </c>
      <c r="J17" s="110">
        <v>39571</v>
      </c>
      <c r="K17" s="110">
        <v>44224</v>
      </c>
      <c r="L17" s="163"/>
      <c r="M17" s="162"/>
      <c r="N17" s="73"/>
      <c r="O17" s="73"/>
    </row>
    <row r="18" spans="1:15" x14ac:dyDescent="0.3">
      <c r="B18" s="135"/>
      <c r="C18" s="135"/>
      <c r="D18" s="135"/>
      <c r="E18" s="135"/>
      <c r="F18" s="135"/>
      <c r="G18" s="135"/>
      <c r="H18" s="135"/>
      <c r="I18" s="135"/>
      <c r="J18" s="135"/>
      <c r="K18" s="135"/>
    </row>
    <row r="19" spans="1:15" x14ac:dyDescent="0.3">
      <c r="A19" s="103" t="s">
        <v>21</v>
      </c>
      <c r="B19" s="135"/>
      <c r="C19" s="135"/>
      <c r="D19" s="135"/>
      <c r="E19" s="135"/>
      <c r="F19" s="135"/>
      <c r="G19" s="135"/>
      <c r="H19" s="135"/>
      <c r="I19" s="135"/>
      <c r="J19" s="135"/>
      <c r="K19" s="135"/>
      <c r="L19" s="164"/>
    </row>
    <row r="20" spans="1:15" x14ac:dyDescent="0.3">
      <c r="A20" s="134" t="s">
        <v>121</v>
      </c>
      <c r="B20" s="135">
        <v>5458.0870253277362</v>
      </c>
      <c r="C20" s="135">
        <v>5593.6658333863825</v>
      </c>
      <c r="D20" s="136">
        <v>5665.3558747801226</v>
      </c>
      <c r="E20" s="136">
        <v>4735.3509838628979</v>
      </c>
      <c r="F20" s="136">
        <v>4640.9955878779811</v>
      </c>
      <c r="G20" s="135">
        <v>4394</v>
      </c>
      <c r="H20" s="135">
        <v>4694.3239734762865</v>
      </c>
      <c r="I20" s="135">
        <v>5066.9907689864085</v>
      </c>
      <c r="J20" s="135">
        <v>5738.1363964312422</v>
      </c>
      <c r="K20" s="135">
        <v>5852</v>
      </c>
      <c r="L20" s="157"/>
      <c r="M20" s="165"/>
    </row>
    <row r="21" spans="1:15" x14ac:dyDescent="0.3">
      <c r="A21" s="134" t="s">
        <v>122</v>
      </c>
      <c r="B21" s="135">
        <v>3962.0765356936308</v>
      </c>
      <c r="C21" s="135">
        <v>3693.6586536436794</v>
      </c>
      <c r="D21" s="136">
        <v>3341.9616103454559</v>
      </c>
      <c r="E21" s="136">
        <v>3576.9317143334761</v>
      </c>
      <c r="F21" s="136">
        <v>2838.8676277699929</v>
      </c>
      <c r="G21" s="135">
        <v>2199</v>
      </c>
      <c r="H21" s="135">
        <v>2247.522568991219</v>
      </c>
      <c r="I21" s="135">
        <v>2661.4841802150968</v>
      </c>
      <c r="J21" s="135">
        <v>2252.7604290598547</v>
      </c>
      <c r="K21" s="135">
        <v>2468</v>
      </c>
      <c r="L21" s="157"/>
      <c r="M21" s="165"/>
    </row>
    <row r="22" spans="1:15" x14ac:dyDescent="0.3">
      <c r="A22" s="134" t="s">
        <v>123</v>
      </c>
      <c r="B22" s="135">
        <v>4167.6138440939276</v>
      </c>
      <c r="C22" s="135">
        <v>5385.6879600383381</v>
      </c>
      <c r="D22" s="136">
        <v>5001.7283327997056</v>
      </c>
      <c r="E22" s="136">
        <v>5027.119578820375</v>
      </c>
      <c r="F22" s="136">
        <v>5381.6573598817649</v>
      </c>
      <c r="G22" s="135">
        <v>4967</v>
      </c>
      <c r="H22" s="135">
        <v>5444.6571478618043</v>
      </c>
      <c r="I22" s="135">
        <v>4713.5406566797265</v>
      </c>
      <c r="J22" s="135">
        <v>5559.8969255634265</v>
      </c>
      <c r="K22" s="135">
        <v>7475</v>
      </c>
      <c r="L22" s="157"/>
      <c r="M22" s="165"/>
    </row>
    <row r="23" spans="1:15" x14ac:dyDescent="0.3">
      <c r="A23" s="134" t="s">
        <v>124</v>
      </c>
      <c r="B23" s="135">
        <v>0</v>
      </c>
      <c r="C23" s="135">
        <v>0</v>
      </c>
      <c r="D23" s="136">
        <v>0</v>
      </c>
      <c r="E23" s="136">
        <v>0</v>
      </c>
      <c r="F23" s="146" t="s">
        <v>125</v>
      </c>
      <c r="G23" s="146" t="s">
        <v>125</v>
      </c>
      <c r="H23" s="146" t="s">
        <v>125</v>
      </c>
      <c r="I23" s="146" t="s">
        <v>125</v>
      </c>
      <c r="J23" s="146" t="s">
        <v>125</v>
      </c>
      <c r="K23" s="146" t="s">
        <v>125</v>
      </c>
      <c r="L23" s="157"/>
      <c r="M23" s="148"/>
    </row>
    <row r="24" spans="1:15" x14ac:dyDescent="0.3">
      <c r="A24" s="134" t="s">
        <v>126</v>
      </c>
      <c r="B24" s="145" t="s">
        <v>125</v>
      </c>
      <c r="C24" s="145" t="s">
        <v>125</v>
      </c>
      <c r="D24" s="146" t="s">
        <v>125</v>
      </c>
      <c r="E24" s="146" t="s">
        <v>125</v>
      </c>
      <c r="F24" s="136">
        <v>0</v>
      </c>
      <c r="G24" s="135">
        <v>0</v>
      </c>
      <c r="H24" s="135">
        <v>0</v>
      </c>
      <c r="I24" s="135">
        <v>0</v>
      </c>
      <c r="J24" s="135">
        <v>0</v>
      </c>
      <c r="K24" s="135">
        <v>0</v>
      </c>
      <c r="L24" s="157"/>
      <c r="M24" s="148"/>
    </row>
    <row r="25" spans="1:15" x14ac:dyDescent="0.3">
      <c r="A25" s="134" t="s">
        <v>127</v>
      </c>
      <c r="B25" s="145" t="s">
        <v>125</v>
      </c>
      <c r="C25" s="145" t="s">
        <v>125</v>
      </c>
      <c r="D25" s="146" t="s">
        <v>125</v>
      </c>
      <c r="E25" s="146" t="s">
        <v>125</v>
      </c>
      <c r="F25" s="136">
        <v>0</v>
      </c>
      <c r="G25" s="135">
        <v>0</v>
      </c>
      <c r="H25" s="135">
        <v>0</v>
      </c>
      <c r="I25" s="135">
        <v>0</v>
      </c>
      <c r="J25" s="135">
        <v>0</v>
      </c>
      <c r="K25" s="135">
        <v>0</v>
      </c>
      <c r="L25" s="157"/>
      <c r="M25" s="148"/>
    </row>
    <row r="26" spans="1:15" x14ac:dyDescent="0.3">
      <c r="A26" s="134" t="s">
        <v>128</v>
      </c>
      <c r="B26" s="135">
        <v>0</v>
      </c>
      <c r="C26" s="135">
        <v>0</v>
      </c>
      <c r="D26" s="136">
        <v>0</v>
      </c>
      <c r="E26" s="136">
        <v>0</v>
      </c>
      <c r="F26" s="136">
        <v>0</v>
      </c>
      <c r="G26" s="135">
        <v>0</v>
      </c>
      <c r="H26" s="135">
        <v>0</v>
      </c>
      <c r="I26" s="135">
        <v>0</v>
      </c>
      <c r="J26" s="135">
        <v>0</v>
      </c>
      <c r="K26" s="135">
        <v>0</v>
      </c>
      <c r="L26" s="157"/>
      <c r="M26" s="148"/>
    </row>
    <row r="27" spans="1:15" x14ac:dyDescent="0.3">
      <c r="A27" s="134" t="s">
        <v>129</v>
      </c>
      <c r="B27" s="135">
        <v>411.13505479525941</v>
      </c>
      <c r="C27" s="135">
        <v>88.761712842154381</v>
      </c>
      <c r="D27" s="136">
        <v>38.954182074717032</v>
      </c>
      <c r="E27" s="136">
        <v>18.597722983251426</v>
      </c>
      <c r="F27" s="136">
        <v>9.479424470260291</v>
      </c>
      <c r="G27" s="135">
        <v>1083</v>
      </c>
      <c r="H27" s="135">
        <v>931.4963096706922</v>
      </c>
      <c r="I27" s="135">
        <v>1095</v>
      </c>
      <c r="J27" s="135">
        <v>838.20624894547518</v>
      </c>
      <c r="K27" s="135">
        <v>970</v>
      </c>
      <c r="L27" s="157"/>
      <c r="M27" s="148"/>
    </row>
    <row r="28" spans="1:15" x14ac:dyDescent="0.3">
      <c r="A28" s="134" t="s">
        <v>130</v>
      </c>
      <c r="B28" s="135">
        <v>0</v>
      </c>
      <c r="C28" s="135">
        <v>0</v>
      </c>
      <c r="D28" s="136">
        <v>0</v>
      </c>
      <c r="E28" s="136">
        <v>0</v>
      </c>
      <c r="F28" s="136">
        <v>0</v>
      </c>
      <c r="G28" s="135">
        <v>0</v>
      </c>
      <c r="H28" s="135">
        <v>0</v>
      </c>
      <c r="I28" s="135">
        <v>0</v>
      </c>
      <c r="J28" s="135">
        <v>0</v>
      </c>
      <c r="K28" s="135">
        <v>0</v>
      </c>
      <c r="M28" s="148"/>
    </row>
    <row r="29" spans="1:15" x14ac:dyDescent="0.3">
      <c r="A29" s="120" t="s">
        <v>131</v>
      </c>
      <c r="B29" s="110">
        <v>13998.912459910554</v>
      </c>
      <c r="C29" s="110">
        <v>14761.774159910556</v>
      </c>
      <c r="D29" s="110">
        <v>14048.000000000002</v>
      </c>
      <c r="E29" s="110">
        <v>13358</v>
      </c>
      <c r="F29" s="137">
        <v>12871</v>
      </c>
      <c r="G29" s="110">
        <v>12643</v>
      </c>
      <c r="H29" s="110">
        <v>13318.000000000002</v>
      </c>
      <c r="I29" s="110">
        <v>13537.015605881232</v>
      </c>
      <c r="J29" s="110">
        <v>14389</v>
      </c>
      <c r="K29" s="110">
        <v>16765</v>
      </c>
    </row>
    <row r="30" spans="1:15" x14ac:dyDescent="0.3">
      <c r="B30" s="135"/>
      <c r="C30" s="135"/>
      <c r="D30" s="135"/>
      <c r="E30" s="135"/>
      <c r="F30" s="135"/>
      <c r="G30" s="135"/>
      <c r="H30" s="135"/>
      <c r="I30" s="135"/>
      <c r="J30" s="135"/>
      <c r="K30" s="135"/>
    </row>
    <row r="31" spans="1:15" x14ac:dyDescent="0.3">
      <c r="A31" s="103" t="s">
        <v>40</v>
      </c>
      <c r="B31" s="135"/>
      <c r="C31" s="135"/>
      <c r="D31" s="135"/>
      <c r="E31" s="135"/>
      <c r="F31" s="135"/>
      <c r="G31" s="135"/>
      <c r="H31" s="135"/>
      <c r="I31" s="135"/>
      <c r="J31" s="135"/>
      <c r="K31" s="135"/>
    </row>
    <row r="32" spans="1:15" x14ac:dyDescent="0.3">
      <c r="A32" s="134" t="s">
        <v>121</v>
      </c>
      <c r="B32" s="135">
        <v>0</v>
      </c>
      <c r="C32" s="135">
        <v>0</v>
      </c>
      <c r="D32" s="136">
        <v>0</v>
      </c>
      <c r="E32" s="136">
        <v>0</v>
      </c>
      <c r="F32" s="136">
        <v>0</v>
      </c>
      <c r="G32" s="135">
        <v>0</v>
      </c>
      <c r="H32" s="135">
        <v>0</v>
      </c>
      <c r="I32" s="135">
        <v>0</v>
      </c>
      <c r="J32" s="135">
        <v>0</v>
      </c>
      <c r="K32" s="135">
        <v>0</v>
      </c>
    </row>
    <row r="33" spans="1:12" x14ac:dyDescent="0.3">
      <c r="A33" s="134" t="s">
        <v>122</v>
      </c>
      <c r="B33" s="135">
        <v>0</v>
      </c>
      <c r="C33" s="135">
        <v>0</v>
      </c>
      <c r="D33" s="136">
        <v>0</v>
      </c>
      <c r="E33" s="136">
        <v>0</v>
      </c>
      <c r="F33" s="136">
        <v>0</v>
      </c>
      <c r="G33" s="135">
        <v>0</v>
      </c>
      <c r="H33" s="135">
        <v>0</v>
      </c>
      <c r="I33" s="135">
        <v>0</v>
      </c>
      <c r="J33" s="135">
        <v>0</v>
      </c>
      <c r="K33" s="135">
        <v>0</v>
      </c>
    </row>
    <row r="34" spans="1:12" x14ac:dyDescent="0.3">
      <c r="A34" s="134" t="s">
        <v>123</v>
      </c>
      <c r="B34" s="135">
        <v>0</v>
      </c>
      <c r="C34" s="135">
        <v>0</v>
      </c>
      <c r="D34" s="136">
        <v>0</v>
      </c>
      <c r="E34" s="136">
        <v>0</v>
      </c>
      <c r="F34" s="136">
        <v>0</v>
      </c>
      <c r="G34" s="135">
        <v>0</v>
      </c>
      <c r="H34" s="135">
        <v>0</v>
      </c>
      <c r="I34" s="135">
        <v>0</v>
      </c>
      <c r="J34" s="135">
        <v>0</v>
      </c>
      <c r="K34" s="135">
        <v>0</v>
      </c>
    </row>
    <row r="35" spans="1:12" x14ac:dyDescent="0.3">
      <c r="A35" s="134" t="s">
        <v>124</v>
      </c>
      <c r="B35" s="135">
        <v>5043.0819119482967</v>
      </c>
      <c r="C35" s="135">
        <v>4911.4565992865637</v>
      </c>
      <c r="D35" s="136">
        <v>3579.8145327631687</v>
      </c>
      <c r="E35" s="136">
        <v>3407.9036636528017</v>
      </c>
      <c r="F35" s="146" t="s">
        <v>125</v>
      </c>
      <c r="G35" s="146" t="s">
        <v>125</v>
      </c>
      <c r="H35" s="146" t="s">
        <v>125</v>
      </c>
      <c r="I35" s="146" t="s">
        <v>125</v>
      </c>
      <c r="J35" s="146" t="s">
        <v>125</v>
      </c>
      <c r="K35" s="146" t="s">
        <v>125</v>
      </c>
      <c r="L35" s="148"/>
    </row>
    <row r="36" spans="1:12" x14ac:dyDescent="0.3">
      <c r="A36" s="134" t="s">
        <v>126</v>
      </c>
      <c r="B36" s="145" t="s">
        <v>125</v>
      </c>
      <c r="C36" s="145" t="s">
        <v>125</v>
      </c>
      <c r="D36" s="146" t="s">
        <v>125</v>
      </c>
      <c r="E36" s="146" t="s">
        <v>125</v>
      </c>
      <c r="F36" s="136">
        <v>214.21941921999377</v>
      </c>
      <c r="G36" s="135">
        <v>209</v>
      </c>
      <c r="H36" s="135">
        <v>133.19033232628399</v>
      </c>
      <c r="I36" s="135">
        <v>0</v>
      </c>
      <c r="J36" s="135">
        <v>111</v>
      </c>
      <c r="K36" s="146">
        <v>2</v>
      </c>
    </row>
    <row r="37" spans="1:12" x14ac:dyDescent="0.3">
      <c r="A37" s="134" t="s">
        <v>127</v>
      </c>
      <c r="B37" s="145" t="s">
        <v>125</v>
      </c>
      <c r="C37" s="145" t="s">
        <v>125</v>
      </c>
      <c r="D37" s="146" t="s">
        <v>125</v>
      </c>
      <c r="E37" s="146" t="s">
        <v>125</v>
      </c>
      <c r="F37" s="136">
        <v>2703.4416365010893</v>
      </c>
      <c r="G37" s="135">
        <v>2455</v>
      </c>
      <c r="H37" s="135">
        <v>1773.2205438066464</v>
      </c>
      <c r="I37" s="135">
        <v>1396</v>
      </c>
      <c r="J37" s="135">
        <v>2247</v>
      </c>
      <c r="K37" s="146">
        <v>3493</v>
      </c>
    </row>
    <row r="38" spans="1:12" x14ac:dyDescent="0.3">
      <c r="A38" s="134" t="s">
        <v>128</v>
      </c>
      <c r="B38" s="135">
        <v>138.73612150489348</v>
      </c>
      <c r="C38" s="135">
        <v>78.680142687277041</v>
      </c>
      <c r="D38" s="136">
        <v>809.35598014789048</v>
      </c>
      <c r="E38" s="136">
        <v>770.48885764936801</v>
      </c>
      <c r="F38" s="136">
        <v>189.36080846711434</v>
      </c>
      <c r="G38" s="135">
        <v>231</v>
      </c>
      <c r="H38" s="135">
        <v>66.595166163141997</v>
      </c>
      <c r="I38" s="135">
        <v>58</v>
      </c>
      <c r="J38" s="135">
        <v>30</v>
      </c>
      <c r="K38" s="146">
        <v>66</v>
      </c>
      <c r="L38" s="148"/>
    </row>
    <row r="39" spans="1:12" x14ac:dyDescent="0.3">
      <c r="A39" s="134" t="s">
        <v>129</v>
      </c>
      <c r="B39" s="135">
        <v>266.18196654680992</v>
      </c>
      <c r="C39" s="135">
        <v>99.863258026159329</v>
      </c>
      <c r="D39" s="136">
        <v>52.126848810125011</v>
      </c>
      <c r="E39" s="136">
        <v>49.623598487819514</v>
      </c>
      <c r="F39" s="136">
        <v>775.19599501934454</v>
      </c>
      <c r="G39" s="135">
        <v>537</v>
      </c>
      <c r="H39" s="135">
        <v>2400.2567975830816</v>
      </c>
      <c r="I39" s="135">
        <v>2138</v>
      </c>
      <c r="J39" s="135">
        <v>2101</v>
      </c>
      <c r="K39" s="146">
        <v>1997</v>
      </c>
      <c r="L39" s="148"/>
    </row>
    <row r="40" spans="1:12" x14ac:dyDescent="0.3">
      <c r="A40" s="134" t="s">
        <v>130</v>
      </c>
      <c r="B40" s="135">
        <v>2213</v>
      </c>
      <c r="C40" s="135">
        <v>3601</v>
      </c>
      <c r="D40" s="136">
        <v>3371.7026382788154</v>
      </c>
      <c r="E40" s="136">
        <v>2977.9838802100107</v>
      </c>
      <c r="F40" s="136">
        <v>2786.7821407924575</v>
      </c>
      <c r="G40" s="135">
        <v>4381</v>
      </c>
      <c r="H40" s="135">
        <v>4181</v>
      </c>
      <c r="I40" s="135">
        <v>3885.3</v>
      </c>
      <c r="J40" s="135">
        <v>3881</v>
      </c>
      <c r="K40" s="146">
        <v>4443</v>
      </c>
      <c r="L40" s="148"/>
    </row>
    <row r="41" spans="1:12" x14ac:dyDescent="0.3">
      <c r="A41" s="120" t="s">
        <v>131</v>
      </c>
      <c r="B41" s="110">
        <v>7661</v>
      </c>
      <c r="C41" s="110">
        <v>8691</v>
      </c>
      <c r="D41" s="110">
        <v>7813</v>
      </c>
      <c r="E41" s="110">
        <v>7206</v>
      </c>
      <c r="F41" s="110">
        <v>6669</v>
      </c>
      <c r="G41" s="110">
        <v>7813</v>
      </c>
      <c r="H41" s="110">
        <v>8554.262839879153</v>
      </c>
      <c r="I41" s="110">
        <v>7477</v>
      </c>
      <c r="J41" s="110">
        <v>8387</v>
      </c>
      <c r="K41" s="110">
        <v>10003</v>
      </c>
    </row>
    <row r="42" spans="1:12" x14ac:dyDescent="0.3">
      <c r="A42" s="138"/>
      <c r="B42" s="104"/>
      <c r="C42" s="104"/>
      <c r="D42" s="104"/>
      <c r="E42" s="104"/>
      <c r="F42" s="104"/>
      <c r="G42" s="104"/>
      <c r="H42" s="104"/>
      <c r="I42" s="104"/>
      <c r="J42" s="104"/>
      <c r="K42" s="104"/>
    </row>
    <row r="43" spans="1:12" x14ac:dyDescent="0.3">
      <c r="A43" s="103" t="s">
        <v>47</v>
      </c>
      <c r="B43" s="104"/>
      <c r="C43" s="104"/>
      <c r="D43" s="104"/>
      <c r="E43" s="104"/>
      <c r="F43" s="104"/>
      <c r="G43" s="104"/>
      <c r="H43" s="104"/>
      <c r="I43" s="104"/>
      <c r="J43" s="104"/>
      <c r="K43" s="104"/>
    </row>
    <row r="44" spans="1:12" x14ac:dyDescent="0.3">
      <c r="A44" s="134" t="s">
        <v>121</v>
      </c>
      <c r="B44" s="106">
        <v>2683.5149006622514</v>
      </c>
      <c r="C44" s="106">
        <v>2682.9680926930569</v>
      </c>
      <c r="D44" s="106">
        <v>2879.0639016519735</v>
      </c>
      <c r="E44" s="106">
        <v>2216.9004083820068</v>
      </c>
      <c r="F44" s="106">
        <v>3502.226776157931</v>
      </c>
      <c r="G44" s="106">
        <v>3295.2978918681192</v>
      </c>
      <c r="H44" s="106">
        <v>3306.360322867909</v>
      </c>
      <c r="I44" s="106">
        <v>3048.4508911740622</v>
      </c>
      <c r="J44" s="106">
        <v>2645</v>
      </c>
      <c r="K44" s="106">
        <v>2251</v>
      </c>
    </row>
    <row r="45" spans="1:12" x14ac:dyDescent="0.3">
      <c r="A45" s="134" t="s">
        <v>122</v>
      </c>
      <c r="B45" s="106">
        <v>4775.1439491823212</v>
      </c>
      <c r="C45" s="106">
        <v>3856.5909645753181</v>
      </c>
      <c r="D45" s="106">
        <v>3936.1797991554017</v>
      </c>
      <c r="E45" s="106">
        <v>4368.4373745058801</v>
      </c>
      <c r="F45" s="106">
        <v>3696.0901329092585</v>
      </c>
      <c r="G45" s="106">
        <v>4626.1208241039931</v>
      </c>
      <c r="H45" s="106">
        <v>4384.8629096454079</v>
      </c>
      <c r="I45" s="106">
        <v>3900.7208629546703</v>
      </c>
      <c r="J45" s="106">
        <v>4105</v>
      </c>
      <c r="K45" s="106">
        <v>4695</v>
      </c>
    </row>
    <row r="46" spans="1:12" x14ac:dyDescent="0.3">
      <c r="A46" s="134" t="s">
        <v>123</v>
      </c>
      <c r="B46" s="106">
        <v>1750.9347952425999</v>
      </c>
      <c r="C46" s="106">
        <v>2347.3498437176791</v>
      </c>
      <c r="D46" s="106">
        <v>2289.2223431966581</v>
      </c>
      <c r="E46" s="106">
        <v>2130.1748464515877</v>
      </c>
      <c r="F46" s="106">
        <v>2903.5894168644654</v>
      </c>
      <c r="G46" s="106">
        <v>2876.4830999527803</v>
      </c>
      <c r="H46" s="106">
        <v>2563.6970835476441</v>
      </c>
      <c r="I46" s="106">
        <v>2354.5122290072936</v>
      </c>
      <c r="J46" s="106">
        <v>1278</v>
      </c>
      <c r="K46" s="106">
        <v>1161</v>
      </c>
    </row>
    <row r="47" spans="1:12" x14ac:dyDescent="0.3">
      <c r="A47" s="134" t="s">
        <v>124</v>
      </c>
      <c r="B47" s="106">
        <v>0</v>
      </c>
      <c r="C47" s="106">
        <v>0</v>
      </c>
      <c r="D47" s="106">
        <v>0</v>
      </c>
      <c r="E47" s="106">
        <v>0</v>
      </c>
      <c r="F47" s="146" t="s">
        <v>125</v>
      </c>
      <c r="G47" s="146" t="s">
        <v>125</v>
      </c>
      <c r="H47" s="146" t="s">
        <v>125</v>
      </c>
      <c r="I47" s="146" t="s">
        <v>125</v>
      </c>
      <c r="J47" s="146" t="s">
        <v>125</v>
      </c>
      <c r="K47" s="146" t="s">
        <v>125</v>
      </c>
    </row>
    <row r="48" spans="1:12" x14ac:dyDescent="0.3">
      <c r="A48" s="134" t="s">
        <v>126</v>
      </c>
      <c r="B48" s="145" t="s">
        <v>125</v>
      </c>
      <c r="C48" s="145" t="s">
        <v>125</v>
      </c>
      <c r="D48" s="146" t="s">
        <v>125</v>
      </c>
      <c r="E48" s="146" t="s">
        <v>125</v>
      </c>
      <c r="F48" s="106">
        <v>0</v>
      </c>
      <c r="G48" s="106">
        <v>0</v>
      </c>
      <c r="H48" s="106">
        <v>0</v>
      </c>
      <c r="I48" s="106">
        <v>0</v>
      </c>
      <c r="J48" s="106">
        <v>0</v>
      </c>
      <c r="K48" s="106">
        <v>0</v>
      </c>
    </row>
    <row r="49" spans="1:16" x14ac:dyDescent="0.3">
      <c r="A49" s="134" t="s">
        <v>127</v>
      </c>
      <c r="B49" s="145" t="s">
        <v>125</v>
      </c>
      <c r="C49" s="145" t="s">
        <v>125</v>
      </c>
      <c r="D49" s="146" t="s">
        <v>125</v>
      </c>
      <c r="E49" s="146" t="s">
        <v>125</v>
      </c>
      <c r="F49" s="106">
        <v>0</v>
      </c>
      <c r="G49" s="106">
        <v>0</v>
      </c>
      <c r="H49" s="106">
        <v>0</v>
      </c>
      <c r="I49" s="106">
        <v>0</v>
      </c>
      <c r="J49" s="106">
        <v>0</v>
      </c>
      <c r="K49" s="106">
        <v>0</v>
      </c>
    </row>
    <row r="50" spans="1:16" x14ac:dyDescent="0.3">
      <c r="A50" s="134" t="s">
        <v>128</v>
      </c>
      <c r="B50" s="106">
        <v>0</v>
      </c>
      <c r="C50" s="106">
        <v>0</v>
      </c>
      <c r="D50" s="106">
        <v>0</v>
      </c>
      <c r="E50" s="106">
        <v>0</v>
      </c>
      <c r="F50" s="106">
        <v>0</v>
      </c>
      <c r="G50" s="106">
        <v>0</v>
      </c>
      <c r="H50" s="106">
        <v>8.1476431178415485</v>
      </c>
      <c r="I50" s="106">
        <v>4.8801039685678118</v>
      </c>
      <c r="J50" s="106">
        <v>4</v>
      </c>
      <c r="K50" s="106">
        <v>0</v>
      </c>
    </row>
    <row r="51" spans="1:16" x14ac:dyDescent="0.3">
      <c r="A51" s="134" t="s">
        <v>129</v>
      </c>
      <c r="B51" s="106">
        <v>52.366354912826054</v>
      </c>
      <c r="C51" s="106">
        <v>46.636779013948292</v>
      </c>
      <c r="D51" s="106">
        <v>48.520585995966577</v>
      </c>
      <c r="E51" s="106">
        <v>169.50377566052529</v>
      </c>
      <c r="F51" s="106">
        <v>200.20653406834447</v>
      </c>
      <c r="G51" s="106">
        <v>267.39398407510623</v>
      </c>
      <c r="H51" s="106">
        <v>234.932040821198</v>
      </c>
      <c r="I51" s="106">
        <v>174.43591289540763</v>
      </c>
      <c r="J51" s="106">
        <v>96</v>
      </c>
      <c r="K51" s="106">
        <v>0</v>
      </c>
    </row>
    <row r="52" spans="1:16" x14ac:dyDescent="0.3">
      <c r="A52" s="134" t="s">
        <v>130</v>
      </c>
      <c r="B52" s="106">
        <v>0</v>
      </c>
      <c r="C52" s="106">
        <v>0</v>
      </c>
      <c r="D52" s="106">
        <v>0</v>
      </c>
      <c r="E52" s="106">
        <v>0</v>
      </c>
      <c r="F52" s="106">
        <v>0</v>
      </c>
      <c r="G52" s="106">
        <v>0</v>
      </c>
      <c r="H52" s="106">
        <v>0</v>
      </c>
      <c r="I52" s="106">
        <v>0</v>
      </c>
      <c r="J52" s="106">
        <v>0</v>
      </c>
      <c r="K52" s="106">
        <v>0</v>
      </c>
    </row>
    <row r="53" spans="1:16" x14ac:dyDescent="0.3">
      <c r="A53" s="120" t="s">
        <v>131</v>
      </c>
      <c r="B53" s="110">
        <v>9261.9599999999991</v>
      </c>
      <c r="C53" s="110">
        <v>8933.5456800000011</v>
      </c>
      <c r="D53" s="110">
        <v>9152.9866299999994</v>
      </c>
      <c r="E53" s="110">
        <v>8885.0164050000003</v>
      </c>
      <c r="F53" s="110">
        <v>10302.112859999999</v>
      </c>
      <c r="G53" s="110">
        <v>11065.2958</v>
      </c>
      <c r="H53" s="110">
        <v>10498.000000000002</v>
      </c>
      <c r="I53" s="110">
        <v>9483.0000000000018</v>
      </c>
      <c r="J53" s="110">
        <v>8128</v>
      </c>
      <c r="K53" s="110">
        <v>8107</v>
      </c>
    </row>
    <row r="54" spans="1:16" x14ac:dyDescent="0.3">
      <c r="A54" s="138"/>
      <c r="B54" s="104"/>
      <c r="C54" s="104"/>
      <c r="D54" s="104"/>
      <c r="E54" s="104"/>
      <c r="F54" s="104"/>
      <c r="G54" s="104"/>
      <c r="H54" s="104"/>
      <c r="I54" s="104"/>
      <c r="J54" s="104"/>
      <c r="K54" s="104"/>
    </row>
    <row r="55" spans="1:16" x14ac:dyDescent="0.3">
      <c r="A55" s="103" t="s">
        <v>50</v>
      </c>
      <c r="B55" s="104"/>
      <c r="C55" s="104"/>
      <c r="D55" s="104"/>
      <c r="E55" s="104"/>
      <c r="F55" s="104"/>
      <c r="G55" s="104"/>
      <c r="H55" s="104"/>
      <c r="I55" s="104"/>
      <c r="J55" s="104"/>
      <c r="K55" s="104"/>
    </row>
    <row r="56" spans="1:16" x14ac:dyDescent="0.3">
      <c r="A56" s="134" t="s">
        <v>121</v>
      </c>
      <c r="B56" s="106">
        <v>0</v>
      </c>
      <c r="C56" s="106">
        <v>0</v>
      </c>
      <c r="D56" s="106">
        <v>0</v>
      </c>
      <c r="E56" s="106">
        <v>0</v>
      </c>
      <c r="F56" s="106">
        <v>0</v>
      </c>
      <c r="G56" s="106">
        <v>0</v>
      </c>
      <c r="H56" s="106">
        <v>0</v>
      </c>
      <c r="I56" s="106">
        <v>0</v>
      </c>
      <c r="J56" s="106">
        <v>0</v>
      </c>
      <c r="K56" s="106">
        <v>0</v>
      </c>
    </row>
    <row r="57" spans="1:16" x14ac:dyDescent="0.3">
      <c r="A57" s="134" t="s">
        <v>122</v>
      </c>
      <c r="B57" s="106">
        <v>0</v>
      </c>
      <c r="C57" s="106">
        <v>0</v>
      </c>
      <c r="D57" s="106">
        <v>0</v>
      </c>
      <c r="E57" s="106">
        <v>0</v>
      </c>
      <c r="F57" s="106">
        <v>0</v>
      </c>
      <c r="G57" s="106">
        <v>0</v>
      </c>
      <c r="H57" s="106">
        <v>0</v>
      </c>
      <c r="I57" s="106">
        <v>0</v>
      </c>
      <c r="J57" s="106">
        <v>0</v>
      </c>
      <c r="K57" s="106">
        <v>0</v>
      </c>
    </row>
    <row r="58" spans="1:16" x14ac:dyDescent="0.3">
      <c r="A58" s="134" t="s">
        <v>123</v>
      </c>
      <c r="B58" s="106">
        <v>0</v>
      </c>
      <c r="C58" s="106">
        <v>0</v>
      </c>
      <c r="D58" s="106">
        <v>0</v>
      </c>
      <c r="E58" s="106">
        <v>0</v>
      </c>
      <c r="F58" s="106">
        <v>0</v>
      </c>
      <c r="G58" s="106">
        <v>0</v>
      </c>
      <c r="H58" s="106">
        <v>0</v>
      </c>
      <c r="I58" s="106">
        <v>0</v>
      </c>
      <c r="J58" s="106">
        <v>0</v>
      </c>
      <c r="K58" s="106">
        <v>0</v>
      </c>
    </row>
    <row r="59" spans="1:16" x14ac:dyDescent="0.3">
      <c r="A59" s="134" t="s">
        <v>124</v>
      </c>
      <c r="B59" s="106">
        <v>720.19704130348828</v>
      </c>
      <c r="C59" s="106">
        <v>1131.8503247058914</v>
      </c>
      <c r="D59" s="106">
        <v>1079.6723957583067</v>
      </c>
      <c r="E59" s="106">
        <v>1434.8580793274139</v>
      </c>
      <c r="F59" s="146" t="s">
        <v>125</v>
      </c>
      <c r="G59" s="146" t="s">
        <v>125</v>
      </c>
      <c r="H59" s="158" t="s">
        <v>125</v>
      </c>
      <c r="I59" s="158" t="s">
        <v>125</v>
      </c>
      <c r="J59" s="158" t="s">
        <v>125</v>
      </c>
      <c r="K59" s="158" t="s">
        <v>125</v>
      </c>
      <c r="L59" s="157"/>
      <c r="M59" s="157"/>
      <c r="N59" s="157"/>
      <c r="O59" s="157"/>
      <c r="P59" s="157"/>
    </row>
    <row r="60" spans="1:16" x14ac:dyDescent="0.3">
      <c r="A60" s="134" t="s">
        <v>126</v>
      </c>
      <c r="B60" s="145" t="s">
        <v>125</v>
      </c>
      <c r="C60" s="145" t="s">
        <v>125</v>
      </c>
      <c r="D60" s="146" t="s">
        <v>125</v>
      </c>
      <c r="E60" s="146" t="s">
        <v>125</v>
      </c>
      <c r="F60" s="106">
        <v>851.21028941161467</v>
      </c>
      <c r="G60" s="106">
        <v>791.4808012438192</v>
      </c>
      <c r="H60" s="159">
        <v>595.1128179327759</v>
      </c>
      <c r="I60" s="159">
        <v>705.63544999999999</v>
      </c>
      <c r="J60" s="159">
        <v>559</v>
      </c>
      <c r="K60" s="159">
        <v>551</v>
      </c>
      <c r="L60" s="157"/>
      <c r="M60" s="157"/>
      <c r="N60" s="157"/>
      <c r="O60" s="157"/>
      <c r="P60" s="157"/>
    </row>
    <row r="61" spans="1:16" x14ac:dyDescent="0.3">
      <c r="A61" s="134" t="s">
        <v>127</v>
      </c>
      <c r="B61" s="145" t="s">
        <v>125</v>
      </c>
      <c r="C61" s="145" t="s">
        <v>125</v>
      </c>
      <c r="D61" s="146" t="s">
        <v>125</v>
      </c>
      <c r="E61" s="146" t="s">
        <v>125</v>
      </c>
      <c r="F61" s="106">
        <v>124.1797111376107</v>
      </c>
      <c r="G61" s="106">
        <v>76.671661167081282</v>
      </c>
      <c r="H61" s="159">
        <v>51.444477927054059</v>
      </c>
      <c r="I61" s="159">
        <v>458.2099</v>
      </c>
      <c r="J61" s="159">
        <v>409</v>
      </c>
      <c r="K61" s="159">
        <v>373</v>
      </c>
      <c r="L61" s="157"/>
      <c r="M61" s="157"/>
      <c r="N61" s="157"/>
      <c r="O61" s="157"/>
      <c r="P61" s="157"/>
    </row>
    <row r="62" spans="1:16" x14ac:dyDescent="0.3">
      <c r="A62" s="134" t="s">
        <v>128</v>
      </c>
      <c r="B62" s="106">
        <v>359.41293634413404</v>
      </c>
      <c r="C62" s="106">
        <v>732.30309575426736</v>
      </c>
      <c r="D62" s="106">
        <v>681.69614928433521</v>
      </c>
      <c r="E62" s="106">
        <v>998.20480489356339</v>
      </c>
      <c r="F62" s="106">
        <v>880.23175175488575</v>
      </c>
      <c r="G62" s="106">
        <v>714.37657781345411</v>
      </c>
      <c r="H62" s="159">
        <v>746.180052060506</v>
      </c>
      <c r="I62" s="159">
        <v>482.47495000000004</v>
      </c>
      <c r="J62" s="159">
        <v>558</v>
      </c>
      <c r="K62" s="159">
        <v>472</v>
      </c>
      <c r="L62" s="157"/>
      <c r="M62" s="157"/>
      <c r="N62" s="157"/>
      <c r="O62" s="157"/>
      <c r="P62" s="157"/>
    </row>
    <row r="63" spans="1:16" x14ac:dyDescent="0.3">
      <c r="A63" s="134" t="s">
        <v>129</v>
      </c>
      <c r="B63" s="106">
        <v>2352.6458903092598</v>
      </c>
      <c r="C63" s="106">
        <v>2308.6591284736101</v>
      </c>
      <c r="D63" s="106">
        <v>2350.9456847726897</v>
      </c>
      <c r="E63" s="106">
        <v>3061.460881826948</v>
      </c>
      <c r="F63" s="106">
        <v>3108.6246177055</v>
      </c>
      <c r="G63" s="106">
        <v>3266.72850826072</v>
      </c>
      <c r="H63" s="159">
        <v>3348</v>
      </c>
      <c r="I63" s="159">
        <v>3127.5603000000006</v>
      </c>
      <c r="J63" s="159">
        <v>4342</v>
      </c>
      <c r="K63" s="159">
        <v>4837</v>
      </c>
      <c r="L63" s="157"/>
      <c r="M63" s="157"/>
      <c r="N63" s="157"/>
      <c r="O63" s="157"/>
      <c r="P63" s="157"/>
    </row>
    <row r="64" spans="1:16" x14ac:dyDescent="0.3">
      <c r="A64" s="134" t="s">
        <v>130</v>
      </c>
      <c r="B64" s="106">
        <v>0</v>
      </c>
      <c r="C64" s="106">
        <v>0</v>
      </c>
      <c r="D64" s="106">
        <v>0</v>
      </c>
      <c r="E64" s="106">
        <v>0</v>
      </c>
      <c r="F64" s="106">
        <v>0</v>
      </c>
      <c r="G64" s="106">
        <v>0</v>
      </c>
      <c r="H64" s="106">
        <v>0</v>
      </c>
      <c r="I64" s="106">
        <v>0</v>
      </c>
      <c r="J64" s="106">
        <v>0</v>
      </c>
      <c r="K64" s="106">
        <v>0</v>
      </c>
    </row>
    <row r="65" spans="1:12" x14ac:dyDescent="0.3">
      <c r="A65" s="120" t="s">
        <v>131</v>
      </c>
      <c r="B65" s="110">
        <v>3432.255867956882</v>
      </c>
      <c r="C65" s="110">
        <v>4172.8213800000003</v>
      </c>
      <c r="D65" s="110">
        <v>4111.7737547825081</v>
      </c>
      <c r="E65" s="110">
        <v>5494.8223770569848</v>
      </c>
      <c r="F65" s="110">
        <v>4963.6588051464169</v>
      </c>
      <c r="G65" s="110">
        <v>4848.8066902815099</v>
      </c>
      <c r="H65" s="110">
        <v>4740.7373479203361</v>
      </c>
      <c r="I65" s="110">
        <v>4774</v>
      </c>
      <c r="J65" s="110">
        <v>5768</v>
      </c>
      <c r="K65" s="110">
        <v>6233</v>
      </c>
    </row>
    <row r="66" spans="1:12" x14ac:dyDescent="0.3">
      <c r="B66" s="135"/>
      <c r="C66" s="135"/>
      <c r="D66" s="135"/>
      <c r="E66" s="135"/>
      <c r="F66" s="135"/>
      <c r="G66" s="135"/>
      <c r="H66" s="135"/>
      <c r="I66" s="135"/>
      <c r="J66" s="135"/>
      <c r="K66" s="135"/>
    </row>
    <row r="67" spans="1:12" x14ac:dyDescent="0.3">
      <c r="A67" s="103" t="s">
        <v>132</v>
      </c>
      <c r="B67" s="135"/>
      <c r="C67" s="135"/>
      <c r="D67" s="135"/>
      <c r="E67" s="135"/>
      <c r="F67" s="135"/>
      <c r="G67" s="135"/>
      <c r="H67" s="135"/>
      <c r="I67" s="135"/>
      <c r="J67" s="135"/>
      <c r="K67" s="135"/>
    </row>
    <row r="68" spans="1:12" x14ac:dyDescent="0.3">
      <c r="A68" s="134" t="s">
        <v>121</v>
      </c>
      <c r="B68" s="135">
        <v>4.4175247904939301</v>
      </c>
      <c r="C68" s="135">
        <v>181.635920951119</v>
      </c>
      <c r="D68" s="136">
        <v>176.06160987290613</v>
      </c>
      <c r="E68" s="136">
        <v>125.28888103345669</v>
      </c>
      <c r="F68" s="136">
        <v>102.49594751028418</v>
      </c>
      <c r="G68" s="135">
        <v>94</v>
      </c>
      <c r="H68" s="135">
        <v>70.032498485394143</v>
      </c>
      <c r="I68" s="135">
        <v>42.514531883268695</v>
      </c>
      <c r="J68" s="135">
        <v>27</v>
      </c>
      <c r="K68" s="135">
        <v>18</v>
      </c>
      <c r="L68" s="148"/>
    </row>
    <row r="69" spans="1:12" x14ac:dyDescent="0.3">
      <c r="A69" s="134" t="s">
        <v>122</v>
      </c>
      <c r="B69" s="135">
        <v>2502.0453495512302</v>
      </c>
      <c r="C69" s="135">
        <v>2185.9041631869627</v>
      </c>
      <c r="D69" s="136">
        <v>1945.6676549458855</v>
      </c>
      <c r="E69" s="136">
        <v>1545.1117915009197</v>
      </c>
      <c r="F69" s="136">
        <v>1845.2714717373638</v>
      </c>
      <c r="G69" s="135">
        <v>2131</v>
      </c>
      <c r="H69" s="135">
        <v>1863.9197969531635</v>
      </c>
      <c r="I69" s="135">
        <v>1643.3812370538185</v>
      </c>
      <c r="J69" s="135">
        <v>1639</v>
      </c>
      <c r="K69" s="135">
        <v>1877</v>
      </c>
      <c r="L69" s="148"/>
    </row>
    <row r="70" spans="1:12" x14ac:dyDescent="0.3">
      <c r="A70" s="134" t="s">
        <v>123</v>
      </c>
      <c r="B70" s="135">
        <v>130.72852323131619</v>
      </c>
      <c r="C70" s="135">
        <v>343.9926530168604</v>
      </c>
      <c r="D70" s="136">
        <v>316.24289646505065</v>
      </c>
      <c r="E70" s="136">
        <v>692.81950752406226</v>
      </c>
      <c r="F70" s="136">
        <v>1045.7981977812797</v>
      </c>
      <c r="G70" s="135">
        <v>972</v>
      </c>
      <c r="H70" s="135">
        <v>848.91071225601036</v>
      </c>
      <c r="I70" s="135">
        <v>974.84645974963587</v>
      </c>
      <c r="J70" s="135">
        <v>1118</v>
      </c>
      <c r="K70" s="135">
        <v>1031</v>
      </c>
      <c r="L70" s="148"/>
    </row>
    <row r="71" spans="1:12" x14ac:dyDescent="0.3">
      <c r="A71" s="134" t="s">
        <v>124</v>
      </c>
      <c r="B71" s="135">
        <v>216.80860242695977</v>
      </c>
      <c r="C71" s="135">
        <v>199.46726284505797</v>
      </c>
      <c r="D71" s="136">
        <v>166.02783871615816</v>
      </c>
      <c r="E71" s="136">
        <v>152.77981994156156</v>
      </c>
      <c r="F71" s="146" t="s">
        <v>125</v>
      </c>
      <c r="G71" s="146" t="s">
        <v>125</v>
      </c>
      <c r="H71" s="146" t="s">
        <v>125</v>
      </c>
      <c r="I71" s="146" t="s">
        <v>125</v>
      </c>
      <c r="J71" s="146" t="s">
        <v>125</v>
      </c>
      <c r="K71" s="146" t="s">
        <v>125</v>
      </c>
      <c r="L71" s="148"/>
    </row>
    <row r="72" spans="1:12" x14ac:dyDescent="0.3">
      <c r="A72" s="134" t="s">
        <v>126</v>
      </c>
      <c r="B72" s="145" t="s">
        <v>125</v>
      </c>
      <c r="C72" s="145" t="s">
        <v>125</v>
      </c>
      <c r="D72" s="146" t="s">
        <v>125</v>
      </c>
      <c r="E72" s="146" t="s">
        <v>125</v>
      </c>
      <c r="F72" s="136">
        <v>0</v>
      </c>
      <c r="G72" s="135">
        <v>0</v>
      </c>
      <c r="H72" s="135">
        <v>0</v>
      </c>
      <c r="I72" s="135">
        <v>0</v>
      </c>
      <c r="J72" s="135">
        <v>0</v>
      </c>
      <c r="K72" s="135">
        <v>0</v>
      </c>
      <c r="L72" s="148"/>
    </row>
    <row r="73" spans="1:12" x14ac:dyDescent="0.3">
      <c r="A73" s="134" t="s">
        <v>127</v>
      </c>
      <c r="B73" s="145" t="s">
        <v>125</v>
      </c>
      <c r="C73" s="145" t="s">
        <v>125</v>
      </c>
      <c r="D73" s="146" t="s">
        <v>125</v>
      </c>
      <c r="E73" s="146" t="s">
        <v>125</v>
      </c>
      <c r="F73" s="136">
        <v>0</v>
      </c>
      <c r="G73" s="135">
        <v>0</v>
      </c>
      <c r="H73" s="135">
        <v>0</v>
      </c>
      <c r="I73" s="135">
        <v>0</v>
      </c>
      <c r="J73" s="135">
        <v>0</v>
      </c>
      <c r="K73" s="135">
        <v>0</v>
      </c>
      <c r="L73" s="148"/>
    </row>
    <row r="74" spans="1:12" x14ac:dyDescent="0.3">
      <c r="A74" s="134" t="s">
        <v>128</v>
      </c>
      <c r="B74" s="135">
        <v>0</v>
      </c>
      <c r="C74" s="135">
        <v>0</v>
      </c>
      <c r="D74" s="136">
        <v>0</v>
      </c>
      <c r="E74" s="136">
        <v>0</v>
      </c>
      <c r="F74" s="136">
        <v>0</v>
      </c>
      <c r="G74" s="135">
        <v>0</v>
      </c>
      <c r="H74" s="135">
        <v>0</v>
      </c>
      <c r="I74" s="135">
        <v>0</v>
      </c>
      <c r="J74" s="135">
        <v>0</v>
      </c>
      <c r="K74" s="135">
        <v>0</v>
      </c>
      <c r="L74" s="148"/>
    </row>
    <row r="75" spans="1:12" x14ac:dyDescent="0.3">
      <c r="A75" s="134" t="s">
        <v>129</v>
      </c>
      <c r="B75" s="135">
        <v>0</v>
      </c>
      <c r="C75" s="135">
        <v>0</v>
      </c>
      <c r="D75" s="136">
        <v>0</v>
      </c>
      <c r="E75" s="136">
        <v>0</v>
      </c>
      <c r="F75" s="136">
        <v>131.43438297107159</v>
      </c>
      <c r="G75" s="135">
        <v>104</v>
      </c>
      <c r="H75" s="135">
        <v>164.13699230543165</v>
      </c>
      <c r="I75" s="135">
        <v>152.25777131327683</v>
      </c>
      <c r="J75" s="135">
        <v>132</v>
      </c>
      <c r="K75" s="135">
        <v>191</v>
      </c>
      <c r="L75" s="148"/>
    </row>
    <row r="76" spans="1:12" x14ac:dyDescent="0.3">
      <c r="A76" s="134" t="s">
        <v>130</v>
      </c>
      <c r="B76" s="135">
        <v>0</v>
      </c>
      <c r="C76" s="135">
        <v>0</v>
      </c>
      <c r="D76" s="136">
        <v>0</v>
      </c>
      <c r="E76" s="136">
        <v>0</v>
      </c>
      <c r="F76" s="136">
        <v>0</v>
      </c>
      <c r="G76" s="135">
        <v>0</v>
      </c>
      <c r="H76" s="135">
        <v>0</v>
      </c>
      <c r="I76" s="135">
        <v>0</v>
      </c>
      <c r="J76" s="135">
        <v>0</v>
      </c>
      <c r="K76" s="135">
        <v>0</v>
      </c>
      <c r="L76" s="148"/>
    </row>
    <row r="77" spans="1:12" x14ac:dyDescent="0.3">
      <c r="A77" s="120" t="s">
        <v>131</v>
      </c>
      <c r="B77" s="110">
        <v>2854</v>
      </c>
      <c r="C77" s="110">
        <v>2911</v>
      </c>
      <c r="D77" s="110">
        <v>2604.0000000000009</v>
      </c>
      <c r="E77" s="110">
        <v>2516</v>
      </c>
      <c r="F77" s="110">
        <v>3124.9999999999991</v>
      </c>
      <c r="G77" s="110">
        <v>3300</v>
      </c>
      <c r="H77" s="110">
        <v>2947</v>
      </c>
      <c r="I77" s="110">
        <v>2813</v>
      </c>
      <c r="J77" s="110">
        <v>2916</v>
      </c>
      <c r="K77" s="110">
        <v>3117</v>
      </c>
    </row>
    <row r="78" spans="1:12" x14ac:dyDescent="0.3">
      <c r="A78" s="138"/>
      <c r="B78" s="104"/>
      <c r="C78" s="104"/>
      <c r="D78" s="104"/>
      <c r="E78" s="104"/>
      <c r="F78" s="104"/>
      <c r="G78" s="104"/>
      <c r="H78" s="104"/>
      <c r="I78" s="104"/>
      <c r="J78" s="104"/>
      <c r="K78" s="104"/>
    </row>
    <row r="79" spans="1:12" x14ac:dyDescent="0.3">
      <c r="A79" s="143" t="s">
        <v>133</v>
      </c>
    </row>
    <row r="81" spans="3:8" x14ac:dyDescent="0.3">
      <c r="C81" s="147"/>
      <c r="D81" s="147"/>
      <c r="E81" s="147"/>
      <c r="F81" s="147"/>
      <c r="G81" s="147"/>
      <c r="H81" s="147"/>
    </row>
    <row r="82" spans="3:8" x14ac:dyDescent="0.3">
      <c r="C82" s="147"/>
      <c r="D82" s="147"/>
      <c r="E82" s="147"/>
      <c r="F82" s="147"/>
      <c r="G82" s="147"/>
      <c r="H82" s="147"/>
    </row>
    <row r="83" spans="3:8" x14ac:dyDescent="0.3">
      <c r="C83" s="147"/>
      <c r="D83" s="147"/>
      <c r="E83" s="147"/>
      <c r="F83" s="147"/>
      <c r="G83" s="147"/>
      <c r="H83" s="147"/>
    </row>
    <row r="84" spans="3:8" x14ac:dyDescent="0.3">
      <c r="C84" s="147"/>
      <c r="D84" s="147"/>
      <c r="E84" s="147"/>
      <c r="F84" s="147"/>
      <c r="G84" s="147"/>
      <c r="H84" s="147"/>
    </row>
    <row r="85" spans="3:8" x14ac:dyDescent="0.3">
      <c r="C85" s="147"/>
      <c r="D85" s="147"/>
      <c r="E85" s="147"/>
      <c r="F85" s="147"/>
      <c r="G85" s="147"/>
      <c r="H85" s="147"/>
    </row>
    <row r="86" spans="3:8" x14ac:dyDescent="0.3">
      <c r="C86" s="147"/>
      <c r="D86" s="147"/>
      <c r="E86" s="147"/>
      <c r="F86" s="147"/>
      <c r="G86" s="147"/>
      <c r="H86" s="147"/>
    </row>
    <row r="87" spans="3:8" x14ac:dyDescent="0.3">
      <c r="C87" s="147"/>
      <c r="D87" s="147"/>
      <c r="E87" s="147"/>
      <c r="F87" s="147"/>
      <c r="G87" s="147"/>
      <c r="H87" s="147"/>
    </row>
    <row r="88" spans="3:8" x14ac:dyDescent="0.3">
      <c r="C88" s="147"/>
      <c r="D88" s="147"/>
      <c r="E88" s="147"/>
      <c r="F88" s="147"/>
      <c r="G88" s="147"/>
      <c r="H88" s="147"/>
    </row>
    <row r="89" spans="3:8" x14ac:dyDescent="0.3">
      <c r="C89" s="147"/>
      <c r="D89" s="147"/>
      <c r="E89" s="147"/>
      <c r="F89" s="147"/>
      <c r="G89" s="147"/>
      <c r="H89" s="147"/>
    </row>
    <row r="90" spans="3:8" x14ac:dyDescent="0.3">
      <c r="C90" s="147"/>
      <c r="D90" s="147"/>
      <c r="E90" s="147"/>
      <c r="F90" s="147"/>
      <c r="G90" s="147"/>
      <c r="H90" s="147"/>
    </row>
    <row r="91" spans="3:8" x14ac:dyDescent="0.3">
      <c r="C91" s="147"/>
      <c r="D91" s="147"/>
      <c r="E91" s="147"/>
      <c r="F91" s="147"/>
      <c r="G91" s="147"/>
      <c r="H91" s="147"/>
    </row>
    <row r="92" spans="3:8" x14ac:dyDescent="0.3">
      <c r="C92" s="147"/>
      <c r="D92" s="147"/>
      <c r="E92" s="147"/>
      <c r="F92" s="147"/>
      <c r="G92" s="147"/>
      <c r="H92" s="147"/>
    </row>
    <row r="93" spans="3:8" x14ac:dyDescent="0.3">
      <c r="C93" s="147"/>
      <c r="D93" s="147"/>
      <c r="E93" s="147"/>
      <c r="F93" s="147"/>
      <c r="G93" s="147"/>
      <c r="H93" s="147"/>
    </row>
  </sheetData>
  <pageMargins left="0.7" right="0.7" top="0.75" bottom="0.75" header="0.3" footer="0.3"/>
  <pageSetup scale="55"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77643-04A4-4F4C-A522-FD7CA40089C9}">
  <sheetPr codeName="Ark3"/>
  <dimension ref="A1:O61"/>
  <sheetViews>
    <sheetView workbookViewId="0">
      <selection activeCell="Q43" sqref="Q43"/>
    </sheetView>
  </sheetViews>
  <sheetFormatPr baseColWidth="10" defaultColWidth="10.58203125" defaultRowHeight="14" outlineLevelRow="1" x14ac:dyDescent="0.3"/>
  <cols>
    <col min="1" max="1" width="22.58203125" customWidth="1"/>
  </cols>
  <sheetData>
    <row r="1" spans="1:15" x14ac:dyDescent="0.3">
      <c r="D1" s="42">
        <v>2012</v>
      </c>
      <c r="E1" s="42">
        <v>2008</v>
      </c>
      <c r="F1" s="40">
        <v>2006</v>
      </c>
      <c r="G1" s="41">
        <v>2003</v>
      </c>
      <c r="H1" s="40">
        <v>1912</v>
      </c>
      <c r="I1" s="40">
        <v>1909</v>
      </c>
      <c r="J1" s="40">
        <v>1906</v>
      </c>
      <c r="K1" s="41">
        <v>1903</v>
      </c>
      <c r="L1" s="40">
        <v>1812</v>
      </c>
      <c r="M1" s="40">
        <v>1809</v>
      </c>
      <c r="N1" s="40">
        <v>1806</v>
      </c>
      <c r="O1" s="41">
        <v>1803</v>
      </c>
    </row>
    <row r="2" spans="1:15" ht="18.5" x14ac:dyDescent="0.3">
      <c r="D2" s="168">
        <v>2020</v>
      </c>
      <c r="E2" s="168"/>
      <c r="F2" s="168"/>
      <c r="G2" s="168"/>
      <c r="H2" s="168">
        <v>2019</v>
      </c>
      <c r="I2" s="168"/>
      <c r="J2" s="168"/>
      <c r="K2" s="169"/>
      <c r="L2" s="170">
        <v>2018</v>
      </c>
      <c r="M2" s="171"/>
      <c r="N2" s="171"/>
      <c r="O2" s="172"/>
    </row>
    <row r="3" spans="1:15" ht="14.5" x14ac:dyDescent="0.35">
      <c r="D3" s="43" t="s">
        <v>134</v>
      </c>
      <c r="E3" s="43" t="s">
        <v>135</v>
      </c>
      <c r="F3" s="3" t="s">
        <v>136</v>
      </c>
      <c r="G3" s="4" t="s">
        <v>137</v>
      </c>
      <c r="H3" s="3" t="s">
        <v>134</v>
      </c>
      <c r="I3" s="3" t="s">
        <v>135</v>
      </c>
      <c r="J3" s="3" t="s">
        <v>136</v>
      </c>
      <c r="K3" s="4" t="s">
        <v>137</v>
      </c>
      <c r="L3" s="5" t="s">
        <v>134</v>
      </c>
      <c r="M3" s="5" t="s">
        <v>135</v>
      </c>
      <c r="N3" s="5" t="s">
        <v>136</v>
      </c>
      <c r="O3" s="6" t="s">
        <v>137</v>
      </c>
    </row>
    <row r="4" spans="1:15" x14ac:dyDescent="0.3">
      <c r="A4" s="73" t="s">
        <v>138</v>
      </c>
    </row>
    <row r="5" spans="1:15" x14ac:dyDescent="0.3">
      <c r="A5" s="61" t="s">
        <v>139</v>
      </c>
      <c r="B5" s="62" t="s">
        <v>140</v>
      </c>
      <c r="C5" s="62"/>
      <c r="D5" s="69"/>
      <c r="E5" s="70"/>
      <c r="F5" s="70">
        <v>18332.084999999999</v>
      </c>
      <c r="G5" s="71">
        <v>8442.5329999999976</v>
      </c>
      <c r="H5" s="69">
        <v>36569.087</v>
      </c>
      <c r="I5" s="70">
        <v>26530.421999999999</v>
      </c>
      <c r="J5" s="70">
        <v>17578.055999999997</v>
      </c>
      <c r="K5" s="71">
        <v>8075.8090000000002</v>
      </c>
      <c r="L5" s="69">
        <v>33973.686999999991</v>
      </c>
      <c r="M5" s="70">
        <v>24210.122000000003</v>
      </c>
      <c r="N5" s="70">
        <v>15666.149999999998</v>
      </c>
      <c r="O5" s="71">
        <v>6956.7209999999995</v>
      </c>
    </row>
    <row r="6" spans="1:15" x14ac:dyDescent="0.3">
      <c r="A6" s="63" t="s">
        <v>141</v>
      </c>
      <c r="B6" s="38"/>
      <c r="C6" s="38"/>
      <c r="D6" s="15"/>
      <c r="E6" s="72"/>
      <c r="F6" s="72">
        <v>-17671.833333333328</v>
      </c>
      <c r="G6" s="17">
        <v>-8330.8859999999986</v>
      </c>
      <c r="H6" s="15">
        <v>-35034.398666666668</v>
      </c>
      <c r="I6" s="72">
        <v>-25233.714833333332</v>
      </c>
      <c r="J6" s="72">
        <v>-16960.242999999999</v>
      </c>
      <c r="K6" s="17">
        <v>-7989.6843333333309</v>
      </c>
      <c r="L6" s="15">
        <v>-33271.904666666655</v>
      </c>
      <c r="M6" s="72">
        <v>-23815.174333333336</v>
      </c>
      <c r="N6" s="72">
        <v>-15809.595666666664</v>
      </c>
      <c r="O6" s="17">
        <v>-6926.6566666666677</v>
      </c>
    </row>
    <row r="7" spans="1:15" x14ac:dyDescent="0.3">
      <c r="A7" s="63" t="s">
        <v>142</v>
      </c>
      <c r="B7" s="38" t="s">
        <v>143</v>
      </c>
      <c r="C7" s="38"/>
      <c r="D7" s="15"/>
      <c r="E7" s="72"/>
      <c r="F7" s="72">
        <v>11.670000000000016</v>
      </c>
      <c r="G7" s="17">
        <v>5.362000000000009</v>
      </c>
      <c r="H7" s="15">
        <v>-66.75200000000001</v>
      </c>
      <c r="I7" s="72">
        <v>30.053000000000011</v>
      </c>
      <c r="J7" s="72">
        <v>20.353999999999999</v>
      </c>
      <c r="K7" s="17">
        <v>7.845000000000006</v>
      </c>
      <c r="L7" s="15">
        <v>39.409999999999982</v>
      </c>
      <c r="M7" s="72">
        <v>24.858000000000018</v>
      </c>
      <c r="N7" s="72">
        <v>19.076999999999998</v>
      </c>
      <c r="O7" s="17">
        <v>5.6120000000000019</v>
      </c>
    </row>
    <row r="8" spans="1:15" x14ac:dyDescent="0.3">
      <c r="A8" s="63" t="s">
        <v>144</v>
      </c>
      <c r="B8" s="38" t="s">
        <v>145</v>
      </c>
      <c r="C8" s="38"/>
      <c r="D8" s="15"/>
      <c r="E8" s="72"/>
      <c r="F8" s="72">
        <v>-1.3919999999999999</v>
      </c>
      <c r="G8" s="17">
        <v>0</v>
      </c>
      <c r="H8" s="15">
        <v>-0.73799999999999999</v>
      </c>
      <c r="I8" s="72">
        <v>0</v>
      </c>
      <c r="J8" s="72">
        <v>0</v>
      </c>
      <c r="K8" s="17">
        <v>0</v>
      </c>
      <c r="L8" s="15">
        <v>0</v>
      </c>
      <c r="M8" s="72">
        <v>-0.80500000000000005</v>
      </c>
      <c r="N8" s="72">
        <v>-0.81200000000000006</v>
      </c>
      <c r="O8" s="17">
        <v>0</v>
      </c>
    </row>
    <row r="9" spans="1:15" x14ac:dyDescent="0.3">
      <c r="A9" s="63" t="s">
        <v>146</v>
      </c>
      <c r="B9" s="64" t="s">
        <v>147</v>
      </c>
      <c r="C9" s="65"/>
      <c r="D9" s="15"/>
      <c r="E9" s="72"/>
      <c r="F9" s="72">
        <v>-454.488</v>
      </c>
      <c r="G9" s="17">
        <v>-226.172</v>
      </c>
      <c r="H9" s="15">
        <v>-886.38300000000004</v>
      </c>
      <c r="I9" s="72">
        <v>-656.05</v>
      </c>
      <c r="J9" s="72">
        <v>-427.19900000000001</v>
      </c>
      <c r="K9" s="17">
        <v>-213.50300000000001</v>
      </c>
      <c r="L9" s="15">
        <v>-587.10699999999997</v>
      </c>
      <c r="M9" s="72">
        <v>-426.024</v>
      </c>
      <c r="N9" s="72">
        <v>-279.29500000000002</v>
      </c>
      <c r="O9" s="17">
        <v>-137.21799999999999</v>
      </c>
    </row>
    <row r="10" spans="1:15" x14ac:dyDescent="0.3">
      <c r="A10" s="66" t="s">
        <v>148</v>
      </c>
      <c r="B10" s="39" t="s">
        <v>149</v>
      </c>
      <c r="C10" s="38"/>
      <c r="D10" s="19"/>
      <c r="E10" s="20"/>
      <c r="F10" s="20">
        <v>216.04166666666663</v>
      </c>
      <c r="G10" s="21">
        <v>-109.16300000000001</v>
      </c>
      <c r="H10" s="19">
        <v>580.81533333333323</v>
      </c>
      <c r="I10" s="20">
        <v>670.71016666666674</v>
      </c>
      <c r="J10" s="20">
        <v>210.96799999999996</v>
      </c>
      <c r="K10" s="21">
        <v>-119.53333333333339</v>
      </c>
      <c r="L10" s="19">
        <v>154.08533333333321</v>
      </c>
      <c r="M10" s="20">
        <v>-7.023333333333369</v>
      </c>
      <c r="N10" s="20">
        <v>-404.47566666666665</v>
      </c>
      <c r="O10" s="21">
        <v>-101.54166666666669</v>
      </c>
    </row>
    <row r="11" spans="1:15" x14ac:dyDescent="0.3">
      <c r="A11" s="63" t="s">
        <v>150</v>
      </c>
      <c r="B11" s="38" t="s">
        <v>151</v>
      </c>
      <c r="C11" s="38"/>
      <c r="D11" s="15"/>
      <c r="E11" s="72"/>
      <c r="F11" s="72">
        <v>35.832000000000001</v>
      </c>
      <c r="G11" s="17">
        <v>16.406000000000002</v>
      </c>
      <c r="H11" s="15">
        <v>55.893000000000001</v>
      </c>
      <c r="I11" s="72">
        <v>46.439</v>
      </c>
      <c r="J11" s="72">
        <v>45.265000000000001</v>
      </c>
      <c r="K11" s="17">
        <v>20.274000000000001</v>
      </c>
      <c r="L11" s="15">
        <v>71.693999999999988</v>
      </c>
      <c r="M11" s="72">
        <v>46.382999999999996</v>
      </c>
      <c r="N11" s="72">
        <v>28.715</v>
      </c>
      <c r="O11" s="17">
        <v>6.4459999999999997</v>
      </c>
    </row>
    <row r="12" spans="1:15" x14ac:dyDescent="0.3">
      <c r="A12" s="67" t="s">
        <v>152</v>
      </c>
      <c r="B12" s="64" t="s">
        <v>153</v>
      </c>
      <c r="C12" s="65"/>
      <c r="D12" s="15"/>
      <c r="E12" s="72"/>
      <c r="F12" s="72">
        <v>-57.616</v>
      </c>
      <c r="G12" s="17">
        <v>-71.94</v>
      </c>
      <c r="H12" s="15">
        <v>-54.344000000000008</v>
      </c>
      <c r="I12" s="72">
        <v>-38.982912000000006</v>
      </c>
      <c r="J12" s="72">
        <v>-30.894000000000002</v>
      </c>
      <c r="K12" s="17">
        <v>-15.293000000000001</v>
      </c>
      <c r="L12" s="15">
        <v>-29.802000000000007</v>
      </c>
      <c r="M12" s="72">
        <v>-16.406000000000002</v>
      </c>
      <c r="N12" s="72">
        <v>-12.116999999999997</v>
      </c>
      <c r="O12" s="17">
        <v>-5.495000000000001</v>
      </c>
    </row>
    <row r="13" spans="1:15" x14ac:dyDescent="0.3">
      <c r="A13" s="68" t="s">
        <v>154</v>
      </c>
      <c r="B13" s="39" t="s">
        <v>155</v>
      </c>
      <c r="C13" s="38"/>
      <c r="D13" s="19"/>
      <c r="E13" s="20"/>
      <c r="F13" s="20">
        <v>194.25766666666664</v>
      </c>
      <c r="G13" s="21">
        <v>-164.69699999999997</v>
      </c>
      <c r="H13" s="19">
        <v>582.36433333333343</v>
      </c>
      <c r="I13" s="20">
        <v>678.16625466666665</v>
      </c>
      <c r="J13" s="20">
        <v>225.33900000000006</v>
      </c>
      <c r="K13" s="21">
        <v>-114.55233333333342</v>
      </c>
      <c r="L13" s="19">
        <v>195.97733333333326</v>
      </c>
      <c r="M13" s="20">
        <v>22.953666666666635</v>
      </c>
      <c r="N13" s="20">
        <v>-387.8776666666667</v>
      </c>
      <c r="O13" s="21">
        <v>-100.59066666666669</v>
      </c>
    </row>
    <row r="15" spans="1:15" x14ac:dyDescent="0.3">
      <c r="A15" t="s">
        <v>156</v>
      </c>
    </row>
    <row r="16" spans="1:15" hidden="1" outlineLevel="1" x14ac:dyDescent="0.3">
      <c r="A16" t="s">
        <v>157</v>
      </c>
    </row>
    <row r="17" spans="1:15" hidden="1" outlineLevel="1" x14ac:dyDescent="0.3">
      <c r="A17" s="61" t="s">
        <v>139</v>
      </c>
      <c r="B17" s="62" t="s">
        <v>140</v>
      </c>
      <c r="C17" s="62">
        <v>2000</v>
      </c>
      <c r="D17" s="69"/>
      <c r="E17" s="70"/>
      <c r="F17" s="70">
        <v>4.2679999999999998</v>
      </c>
      <c r="G17" s="71">
        <v>-315.84300000000002</v>
      </c>
      <c r="H17" s="69">
        <v>652.79200000000003</v>
      </c>
      <c r="I17" s="70">
        <v>-495.41399999999999</v>
      </c>
      <c r="J17" s="70">
        <v>790.923</v>
      </c>
      <c r="K17" s="71">
        <v>489.91400000000004</v>
      </c>
      <c r="L17" s="69">
        <v>83.376000000000005</v>
      </c>
      <c r="M17" s="70">
        <v>134.381</v>
      </c>
      <c r="N17" s="70">
        <v>232.29599999999999</v>
      </c>
      <c r="O17" s="71">
        <v>-84.576999999999998</v>
      </c>
    </row>
    <row r="18" spans="1:15" hidden="1" outlineLevel="1" x14ac:dyDescent="0.3">
      <c r="A18" s="63" t="s">
        <v>141</v>
      </c>
      <c r="B18" s="38"/>
      <c r="C18" s="38">
        <v>2000</v>
      </c>
      <c r="D18" s="15"/>
      <c r="E18" s="72"/>
      <c r="F18" s="72">
        <v>-110.79600000000001</v>
      </c>
      <c r="G18" s="17">
        <v>220.40000000000003</v>
      </c>
      <c r="H18" s="15">
        <v>-524.22199999999998</v>
      </c>
      <c r="I18" s="72">
        <v>415.91899999999993</v>
      </c>
      <c r="J18" s="72">
        <v>-667.38900000000001</v>
      </c>
      <c r="K18" s="17">
        <v>-415.39800000000002</v>
      </c>
      <c r="L18" s="15">
        <v>-70.628</v>
      </c>
      <c r="M18" s="72">
        <v>-106.89999999999999</v>
      </c>
      <c r="N18" s="72">
        <v>-199.84399999999999</v>
      </c>
      <c r="O18" s="17">
        <v>52.172000000000004</v>
      </c>
    </row>
    <row r="19" spans="1:15" hidden="1" outlineLevel="1" x14ac:dyDescent="0.3">
      <c r="A19" s="63" t="s">
        <v>142</v>
      </c>
      <c r="B19" s="38" t="s">
        <v>143</v>
      </c>
      <c r="C19" s="38">
        <v>2000</v>
      </c>
      <c r="D19" s="15"/>
      <c r="E19" s="72"/>
      <c r="F19" s="72">
        <v>28.512</v>
      </c>
      <c r="G19" s="17">
        <v>-1.7090000000000001</v>
      </c>
      <c r="H19" s="15">
        <v>26.399000000000001</v>
      </c>
      <c r="I19" s="72">
        <v>-35.174999999999997</v>
      </c>
      <c r="J19" s="72">
        <v>-31.573</v>
      </c>
      <c r="K19" s="17">
        <v>-40.491000000000007</v>
      </c>
      <c r="L19" s="15">
        <v>-2.3359999999999999</v>
      </c>
      <c r="M19" s="72">
        <v>-7.6619999999999999</v>
      </c>
      <c r="N19" s="72">
        <v>-35.143000000000001</v>
      </c>
      <c r="O19" s="17">
        <v>-23.081</v>
      </c>
    </row>
    <row r="20" spans="1:15" hidden="1" outlineLevel="1" x14ac:dyDescent="0.3">
      <c r="A20" s="63" t="s">
        <v>144</v>
      </c>
      <c r="B20" s="38" t="s">
        <v>145</v>
      </c>
      <c r="C20" s="38">
        <v>2000</v>
      </c>
      <c r="D20" s="15"/>
      <c r="E20" s="72"/>
      <c r="F20" s="72">
        <v>0</v>
      </c>
      <c r="G20" s="17">
        <v>0</v>
      </c>
      <c r="H20" s="15">
        <v>0</v>
      </c>
      <c r="I20" s="72">
        <v>0</v>
      </c>
      <c r="J20" s="72">
        <v>0</v>
      </c>
      <c r="K20" s="17">
        <v>0</v>
      </c>
      <c r="L20" s="15">
        <v>0</v>
      </c>
      <c r="M20" s="72">
        <v>0</v>
      </c>
      <c r="N20" s="72">
        <v>0</v>
      </c>
      <c r="O20" s="17">
        <v>0</v>
      </c>
    </row>
    <row r="21" spans="1:15" hidden="1" outlineLevel="1" x14ac:dyDescent="0.3">
      <c r="A21" s="63" t="s">
        <v>146</v>
      </c>
      <c r="B21" s="64" t="s">
        <v>147</v>
      </c>
      <c r="C21" s="65">
        <v>2000</v>
      </c>
      <c r="D21" s="15"/>
      <c r="E21" s="72"/>
      <c r="F21" s="72">
        <v>0</v>
      </c>
      <c r="G21" s="17">
        <v>0</v>
      </c>
      <c r="H21" s="15">
        <v>0</v>
      </c>
      <c r="I21" s="72">
        <v>0</v>
      </c>
      <c r="J21" s="72">
        <v>0</v>
      </c>
      <c r="K21" s="17">
        <v>0</v>
      </c>
      <c r="L21" s="15">
        <v>0</v>
      </c>
      <c r="M21" s="72">
        <v>0</v>
      </c>
      <c r="N21" s="72">
        <v>0</v>
      </c>
      <c r="O21" s="17">
        <v>0</v>
      </c>
    </row>
    <row r="22" spans="1:15" hidden="1" outlineLevel="1" x14ac:dyDescent="0.3">
      <c r="A22" s="66" t="s">
        <v>148</v>
      </c>
      <c r="B22" s="39" t="s">
        <v>149</v>
      </c>
      <c r="C22" s="38">
        <v>2000</v>
      </c>
      <c r="D22" s="19"/>
      <c r="E22" s="20"/>
      <c r="F22" s="20">
        <v>-78.016000000000005</v>
      </c>
      <c r="G22" s="21">
        <v>-97.152000000000001</v>
      </c>
      <c r="H22" s="19">
        <v>154.96900000000005</v>
      </c>
      <c r="I22" s="20">
        <v>-114.67</v>
      </c>
      <c r="J22" s="20">
        <v>91.961000000000027</v>
      </c>
      <c r="K22" s="21">
        <v>34.02500000000002</v>
      </c>
      <c r="L22" s="19">
        <v>10.412000000000001</v>
      </c>
      <c r="M22" s="20">
        <v>19.818999999999999</v>
      </c>
      <c r="N22" s="20">
        <v>-2.6909999999999998</v>
      </c>
      <c r="O22" s="21">
        <v>-55.485999999999997</v>
      </c>
    </row>
    <row r="23" spans="1:15" hidden="1" outlineLevel="1" x14ac:dyDescent="0.3">
      <c r="A23" s="63" t="s">
        <v>150</v>
      </c>
      <c r="B23" s="38" t="s">
        <v>151</v>
      </c>
      <c r="C23" s="38">
        <v>2000</v>
      </c>
      <c r="D23" s="15"/>
      <c r="E23" s="72"/>
      <c r="F23" s="72">
        <v>0</v>
      </c>
      <c r="G23" s="17">
        <v>0</v>
      </c>
      <c r="H23" s="15">
        <v>0</v>
      </c>
      <c r="I23" s="72">
        <v>0</v>
      </c>
      <c r="J23" s="72">
        <v>0</v>
      </c>
      <c r="K23" s="17">
        <v>0</v>
      </c>
      <c r="L23" s="15">
        <v>0</v>
      </c>
      <c r="M23" s="72">
        <v>0</v>
      </c>
      <c r="N23" s="72">
        <v>0</v>
      </c>
      <c r="O23" s="17">
        <v>0</v>
      </c>
    </row>
    <row r="24" spans="1:15" hidden="1" outlineLevel="1" x14ac:dyDescent="0.3">
      <c r="A24" s="67" t="s">
        <v>152</v>
      </c>
      <c r="B24" s="64" t="s">
        <v>153</v>
      </c>
      <c r="C24" s="65">
        <v>2000</v>
      </c>
      <c r="D24" s="15"/>
      <c r="E24" s="72"/>
      <c r="F24" s="72">
        <v>0</v>
      </c>
      <c r="G24" s="17">
        <v>0</v>
      </c>
      <c r="H24" s="15">
        <v>0</v>
      </c>
      <c r="I24" s="72">
        <v>0</v>
      </c>
      <c r="J24" s="72">
        <v>0</v>
      </c>
      <c r="K24" s="17">
        <v>0</v>
      </c>
      <c r="L24" s="15">
        <v>0</v>
      </c>
      <c r="M24" s="72">
        <v>0</v>
      </c>
      <c r="N24" s="72">
        <v>0</v>
      </c>
      <c r="O24" s="17">
        <v>0</v>
      </c>
    </row>
    <row r="25" spans="1:15" hidden="1" outlineLevel="1" x14ac:dyDescent="0.3">
      <c r="A25" s="68" t="s">
        <v>154</v>
      </c>
      <c r="B25" s="39" t="s">
        <v>155</v>
      </c>
      <c r="C25" s="38">
        <v>2000</v>
      </c>
      <c r="D25" s="19"/>
      <c r="E25" s="20"/>
      <c r="F25" s="20">
        <v>-78.016000000000005</v>
      </c>
      <c r="G25" s="21">
        <v>-97.152000000000001</v>
      </c>
      <c r="H25" s="19">
        <v>154.96900000000005</v>
      </c>
      <c r="I25" s="20">
        <v>-114.67</v>
      </c>
      <c r="J25" s="20">
        <v>91.961000000000027</v>
      </c>
      <c r="K25" s="21">
        <v>34.02500000000002</v>
      </c>
      <c r="L25" s="19">
        <v>10.412000000000001</v>
      </c>
      <c r="M25" s="20">
        <v>19.818999999999999</v>
      </c>
      <c r="N25" s="20">
        <v>-2.6909999999999998</v>
      </c>
      <c r="O25" s="21">
        <v>-55.485999999999997</v>
      </c>
    </row>
    <row r="26" spans="1:15" hidden="1" outlineLevel="1" x14ac:dyDescent="0.3"/>
    <row r="27" spans="1:15" hidden="1" outlineLevel="1" x14ac:dyDescent="0.3">
      <c r="A27" t="s">
        <v>158</v>
      </c>
    </row>
    <row r="28" spans="1:15" hidden="1" outlineLevel="1" x14ac:dyDescent="0.3">
      <c r="A28" s="61" t="s">
        <v>139</v>
      </c>
      <c r="B28" s="62" t="s">
        <v>140</v>
      </c>
      <c r="C28" s="62"/>
      <c r="D28" s="69"/>
      <c r="E28" s="70"/>
      <c r="F28" s="70">
        <v>4.2680000000000007</v>
      </c>
      <c r="G28" s="71">
        <v>-315.84300000000002</v>
      </c>
      <c r="H28" s="69">
        <v>652.79200000000003</v>
      </c>
      <c r="I28" s="70">
        <v>-495.41399999999999</v>
      </c>
      <c r="J28" s="70">
        <v>790.923</v>
      </c>
      <c r="K28" s="71">
        <v>489.91400000000004</v>
      </c>
      <c r="L28" s="69">
        <v>83.376000000000005</v>
      </c>
      <c r="M28" s="70">
        <v>134.381</v>
      </c>
      <c r="N28" s="70">
        <v>232.29599999999999</v>
      </c>
      <c r="O28" s="71">
        <v>-84.576999999999998</v>
      </c>
    </row>
    <row r="29" spans="1:15" hidden="1" outlineLevel="1" x14ac:dyDescent="0.3">
      <c r="A29" s="63" t="s">
        <v>141</v>
      </c>
      <c r="B29" s="38"/>
      <c r="C29" s="38"/>
      <c r="D29" s="15"/>
      <c r="E29" s="72"/>
      <c r="F29" s="72">
        <v>-66.94199999999995</v>
      </c>
      <c r="G29" s="17">
        <v>264.43400000000003</v>
      </c>
      <c r="H29" s="15">
        <v>-510.41900000000004</v>
      </c>
      <c r="I29" s="72">
        <v>419.28899999999993</v>
      </c>
      <c r="J29" s="72">
        <v>-631.03499999999997</v>
      </c>
      <c r="K29" s="17">
        <v>-381.17999999999995</v>
      </c>
      <c r="L29" s="15">
        <v>-74.096000000000004</v>
      </c>
      <c r="M29" s="72">
        <v>-114.261</v>
      </c>
      <c r="N29" s="72">
        <v>-189.95699999999999</v>
      </c>
      <c r="O29" s="17">
        <v>64.432000000000002</v>
      </c>
    </row>
    <row r="30" spans="1:15" hidden="1" outlineLevel="1" x14ac:dyDescent="0.3">
      <c r="A30" s="63" t="s">
        <v>142</v>
      </c>
      <c r="B30" s="38" t="s">
        <v>143</v>
      </c>
      <c r="C30" s="38"/>
      <c r="D30" s="15"/>
      <c r="E30" s="72"/>
      <c r="F30" s="72">
        <v>28.512</v>
      </c>
      <c r="G30" s="17">
        <v>-1.7090000000000014</v>
      </c>
      <c r="H30" s="15">
        <v>26.399000000000001</v>
      </c>
      <c r="I30" s="72">
        <v>-35.174999999999997</v>
      </c>
      <c r="J30" s="72">
        <v>-31.573</v>
      </c>
      <c r="K30" s="17">
        <v>-40.491000000000007</v>
      </c>
      <c r="L30" s="15">
        <v>-2.3359999999999999</v>
      </c>
      <c r="M30" s="72">
        <v>-7.6619999999999999</v>
      </c>
      <c r="N30" s="72">
        <v>-35.143000000000001</v>
      </c>
      <c r="O30" s="17">
        <v>-23.081</v>
      </c>
    </row>
    <row r="31" spans="1:15" hidden="1" outlineLevel="1" x14ac:dyDescent="0.3">
      <c r="A31" s="63" t="s">
        <v>144</v>
      </c>
      <c r="B31" s="38" t="s">
        <v>145</v>
      </c>
      <c r="C31" s="38"/>
      <c r="D31" s="15"/>
      <c r="E31" s="72"/>
      <c r="F31" s="72">
        <v>0</v>
      </c>
      <c r="G31" s="17">
        <v>0</v>
      </c>
      <c r="H31" s="15">
        <v>0</v>
      </c>
      <c r="I31" s="72">
        <v>0</v>
      </c>
      <c r="J31" s="72">
        <v>0</v>
      </c>
      <c r="K31" s="17">
        <v>0</v>
      </c>
      <c r="L31" s="15">
        <v>0</v>
      </c>
      <c r="M31" s="72">
        <v>0</v>
      </c>
      <c r="N31" s="72">
        <v>0</v>
      </c>
      <c r="O31" s="17">
        <v>0</v>
      </c>
    </row>
    <row r="32" spans="1:15" hidden="1" outlineLevel="1" x14ac:dyDescent="0.3">
      <c r="A32" s="63" t="s">
        <v>146</v>
      </c>
      <c r="B32" s="64" t="s">
        <v>147</v>
      </c>
      <c r="C32" s="65"/>
      <c r="D32" s="15"/>
      <c r="E32" s="72"/>
      <c r="F32" s="72">
        <v>0</v>
      </c>
      <c r="G32" s="17">
        <v>0</v>
      </c>
      <c r="H32" s="15">
        <v>0</v>
      </c>
      <c r="I32" s="72">
        <v>0</v>
      </c>
      <c r="J32" s="72">
        <v>0</v>
      </c>
      <c r="K32" s="17">
        <v>0</v>
      </c>
      <c r="L32" s="15">
        <v>0</v>
      </c>
      <c r="M32" s="72">
        <v>0</v>
      </c>
      <c r="N32" s="72">
        <v>0</v>
      </c>
      <c r="O32" s="17">
        <v>0</v>
      </c>
    </row>
    <row r="33" spans="1:15" hidden="1" outlineLevel="1" x14ac:dyDescent="0.3">
      <c r="A33" s="66" t="s">
        <v>148</v>
      </c>
      <c r="B33" s="39" t="s">
        <v>149</v>
      </c>
      <c r="C33" s="38"/>
      <c r="D33" s="19"/>
      <c r="E33" s="20"/>
      <c r="F33" s="20">
        <v>-34.161999999999992</v>
      </c>
      <c r="G33" s="21">
        <v>-53.118000000000002</v>
      </c>
      <c r="H33" s="19">
        <v>168.77199999999999</v>
      </c>
      <c r="I33" s="20">
        <v>-111.3</v>
      </c>
      <c r="J33" s="20">
        <v>128.31500000000005</v>
      </c>
      <c r="K33" s="21">
        <v>68.243000000000094</v>
      </c>
      <c r="L33" s="19">
        <v>6.944</v>
      </c>
      <c r="M33" s="20">
        <v>12.458</v>
      </c>
      <c r="N33" s="20">
        <v>7.1959999999999997</v>
      </c>
      <c r="O33" s="21">
        <v>-43.225999999999999</v>
      </c>
    </row>
    <row r="34" spans="1:15" hidden="1" outlineLevel="1" x14ac:dyDescent="0.3">
      <c r="A34" s="63" t="s">
        <v>150</v>
      </c>
      <c r="B34" s="38" t="s">
        <v>151</v>
      </c>
      <c r="C34" s="38"/>
      <c r="D34" s="15"/>
      <c r="E34" s="72"/>
      <c r="F34" s="72">
        <v>0</v>
      </c>
      <c r="G34" s="17">
        <v>0</v>
      </c>
      <c r="H34" s="15">
        <v>0</v>
      </c>
      <c r="I34" s="72">
        <v>0</v>
      </c>
      <c r="J34" s="72">
        <v>0</v>
      </c>
      <c r="K34" s="17">
        <v>0</v>
      </c>
      <c r="L34" s="15">
        <v>0</v>
      </c>
      <c r="M34" s="72">
        <v>0</v>
      </c>
      <c r="N34" s="72">
        <v>0</v>
      </c>
      <c r="O34" s="17">
        <v>0</v>
      </c>
    </row>
    <row r="35" spans="1:15" hidden="1" outlineLevel="1" x14ac:dyDescent="0.3">
      <c r="A35" s="67" t="s">
        <v>152</v>
      </c>
      <c r="B35" s="64" t="s">
        <v>153</v>
      </c>
      <c r="C35" s="65"/>
      <c r="D35" s="15"/>
      <c r="E35" s="72"/>
      <c r="F35" s="72">
        <v>0</v>
      </c>
      <c r="G35" s="17">
        <v>0</v>
      </c>
      <c r="H35" s="15">
        <v>0</v>
      </c>
      <c r="I35" s="72">
        <v>0</v>
      </c>
      <c r="J35" s="72">
        <v>0</v>
      </c>
      <c r="K35" s="17">
        <v>0</v>
      </c>
      <c r="L35" s="15">
        <v>0</v>
      </c>
      <c r="M35" s="72">
        <v>0</v>
      </c>
      <c r="N35" s="72">
        <v>0</v>
      </c>
      <c r="O35" s="17">
        <v>0</v>
      </c>
    </row>
    <row r="36" spans="1:15" hidden="1" outlineLevel="1" x14ac:dyDescent="0.3">
      <c r="A36" s="68" t="s">
        <v>154</v>
      </c>
      <c r="B36" s="39" t="s">
        <v>155</v>
      </c>
      <c r="C36" s="38"/>
      <c r="D36" s="19"/>
      <c r="E36" s="20"/>
      <c r="F36" s="20">
        <v>-34.161999999999992</v>
      </c>
      <c r="G36" s="21">
        <v>-53.118000000000002</v>
      </c>
      <c r="H36" s="19">
        <v>168.77199999999999</v>
      </c>
      <c r="I36" s="20">
        <v>-111.3</v>
      </c>
      <c r="J36" s="20">
        <v>128.31500000000005</v>
      </c>
      <c r="K36" s="21">
        <v>68.243000000000094</v>
      </c>
      <c r="L36" s="19">
        <v>6.944</v>
      </c>
      <c r="M36" s="20">
        <v>12.458</v>
      </c>
      <c r="N36" s="20">
        <v>7.1959999999999997</v>
      </c>
      <c r="O36" s="21">
        <v>-43.225999999999999</v>
      </c>
    </row>
    <row r="37" spans="1:15" collapsed="1" x14ac:dyDescent="0.3"/>
    <row r="38" spans="1:15" x14ac:dyDescent="0.3">
      <c r="A38" s="73" t="s">
        <v>159</v>
      </c>
    </row>
    <row r="39" spans="1:15" x14ac:dyDescent="0.3">
      <c r="A39" s="61" t="s">
        <v>139</v>
      </c>
      <c r="B39" s="62" t="s">
        <v>140</v>
      </c>
      <c r="C39" s="62"/>
      <c r="D39" s="69"/>
      <c r="E39" s="70"/>
      <c r="F39" s="70">
        <f>F17-F28</f>
        <v>0</v>
      </c>
      <c r="G39" s="71">
        <f t="shared" ref="G39:O39" si="0">G17-G28</f>
        <v>0</v>
      </c>
      <c r="H39" s="69">
        <f t="shared" si="0"/>
        <v>0</v>
      </c>
      <c r="I39" s="70">
        <f t="shared" si="0"/>
        <v>0</v>
      </c>
      <c r="J39" s="70">
        <f t="shared" si="0"/>
        <v>0</v>
      </c>
      <c r="K39" s="71">
        <f t="shared" si="0"/>
        <v>0</v>
      </c>
      <c r="L39" s="69">
        <f t="shared" si="0"/>
        <v>0</v>
      </c>
      <c r="M39" s="70">
        <f t="shared" si="0"/>
        <v>0</v>
      </c>
      <c r="N39" s="70">
        <f t="shared" si="0"/>
        <v>0</v>
      </c>
      <c r="O39" s="71">
        <f t="shared" si="0"/>
        <v>0</v>
      </c>
    </row>
    <row r="40" spans="1:15" x14ac:dyDescent="0.3">
      <c r="A40" s="63" t="s">
        <v>141</v>
      </c>
      <c r="B40" s="38"/>
      <c r="C40" s="38"/>
      <c r="D40" s="15"/>
      <c r="E40" s="72"/>
      <c r="F40" s="72">
        <f t="shared" ref="F40:O47" si="1">F18-F29</f>
        <v>-43.854000000000056</v>
      </c>
      <c r="G40" s="17">
        <f t="shared" si="1"/>
        <v>-44.033999999999992</v>
      </c>
      <c r="H40" s="15">
        <f t="shared" si="1"/>
        <v>-13.80299999999994</v>
      </c>
      <c r="I40" s="72">
        <f t="shared" si="1"/>
        <v>-3.3700000000000045</v>
      </c>
      <c r="J40" s="72">
        <f t="shared" si="1"/>
        <v>-36.354000000000042</v>
      </c>
      <c r="K40" s="17">
        <f t="shared" si="1"/>
        <v>-34.218000000000075</v>
      </c>
      <c r="L40" s="15">
        <f t="shared" si="1"/>
        <v>3.4680000000000035</v>
      </c>
      <c r="M40" s="72">
        <f t="shared" si="1"/>
        <v>7.3610000000000042</v>
      </c>
      <c r="N40" s="72">
        <f t="shared" si="1"/>
        <v>-9.8870000000000005</v>
      </c>
      <c r="O40" s="17">
        <f t="shared" si="1"/>
        <v>-12.259999999999998</v>
      </c>
    </row>
    <row r="41" spans="1:15" x14ac:dyDescent="0.3">
      <c r="A41" s="63" t="s">
        <v>142</v>
      </c>
      <c r="B41" s="38" t="s">
        <v>143</v>
      </c>
      <c r="C41" s="38"/>
      <c r="D41" s="15"/>
      <c r="E41" s="72"/>
      <c r="F41" s="72">
        <f t="shared" si="1"/>
        <v>0</v>
      </c>
      <c r="G41" s="17">
        <f t="shared" si="1"/>
        <v>0</v>
      </c>
      <c r="H41" s="15">
        <f t="shared" si="1"/>
        <v>0</v>
      </c>
      <c r="I41" s="72">
        <f t="shared" si="1"/>
        <v>0</v>
      </c>
      <c r="J41" s="72">
        <f t="shared" si="1"/>
        <v>0</v>
      </c>
      <c r="K41" s="17">
        <f t="shared" si="1"/>
        <v>0</v>
      </c>
      <c r="L41" s="15">
        <f t="shared" si="1"/>
        <v>0</v>
      </c>
      <c r="M41" s="72">
        <f t="shared" si="1"/>
        <v>0</v>
      </c>
      <c r="N41" s="72">
        <f t="shared" si="1"/>
        <v>0</v>
      </c>
      <c r="O41" s="17">
        <f t="shared" si="1"/>
        <v>0</v>
      </c>
    </row>
    <row r="42" spans="1:15" x14ac:dyDescent="0.3">
      <c r="A42" s="63" t="s">
        <v>144</v>
      </c>
      <c r="B42" s="38" t="s">
        <v>145</v>
      </c>
      <c r="C42" s="38"/>
      <c r="D42" s="15"/>
      <c r="E42" s="72"/>
      <c r="F42" s="72">
        <f t="shared" si="1"/>
        <v>0</v>
      </c>
      <c r="G42" s="17">
        <f t="shared" si="1"/>
        <v>0</v>
      </c>
      <c r="H42" s="15">
        <f t="shared" si="1"/>
        <v>0</v>
      </c>
      <c r="I42" s="72">
        <f t="shared" si="1"/>
        <v>0</v>
      </c>
      <c r="J42" s="72">
        <f t="shared" si="1"/>
        <v>0</v>
      </c>
      <c r="K42" s="17">
        <f t="shared" si="1"/>
        <v>0</v>
      </c>
      <c r="L42" s="15">
        <f t="shared" si="1"/>
        <v>0</v>
      </c>
      <c r="M42" s="72">
        <f t="shared" si="1"/>
        <v>0</v>
      </c>
      <c r="N42" s="72">
        <f t="shared" si="1"/>
        <v>0</v>
      </c>
      <c r="O42" s="17">
        <f t="shared" si="1"/>
        <v>0</v>
      </c>
    </row>
    <row r="43" spans="1:15" x14ac:dyDescent="0.3">
      <c r="A43" s="63" t="s">
        <v>146</v>
      </c>
      <c r="B43" s="64" t="s">
        <v>147</v>
      </c>
      <c r="C43" s="65"/>
      <c r="D43" s="15"/>
      <c r="E43" s="72"/>
      <c r="F43" s="72">
        <f t="shared" si="1"/>
        <v>0</v>
      </c>
      <c r="G43" s="17">
        <f t="shared" si="1"/>
        <v>0</v>
      </c>
      <c r="H43" s="15">
        <f t="shared" si="1"/>
        <v>0</v>
      </c>
      <c r="I43" s="72">
        <f t="shared" si="1"/>
        <v>0</v>
      </c>
      <c r="J43" s="72">
        <f t="shared" si="1"/>
        <v>0</v>
      </c>
      <c r="K43" s="17">
        <f t="shared" si="1"/>
        <v>0</v>
      </c>
      <c r="L43" s="15">
        <f t="shared" si="1"/>
        <v>0</v>
      </c>
      <c r="M43" s="72">
        <f t="shared" si="1"/>
        <v>0</v>
      </c>
      <c r="N43" s="72">
        <f t="shared" si="1"/>
        <v>0</v>
      </c>
      <c r="O43" s="17">
        <f t="shared" si="1"/>
        <v>0</v>
      </c>
    </row>
    <row r="44" spans="1:15" x14ac:dyDescent="0.3">
      <c r="A44" s="66" t="s">
        <v>148</v>
      </c>
      <c r="B44" s="39" t="s">
        <v>149</v>
      </c>
      <c r="C44" s="38"/>
      <c r="D44" s="19"/>
      <c r="E44" s="20"/>
      <c r="F44" s="20">
        <f t="shared" si="1"/>
        <v>-43.854000000000013</v>
      </c>
      <c r="G44" s="21">
        <f t="shared" si="1"/>
        <v>-44.033999999999999</v>
      </c>
      <c r="H44" s="19">
        <f t="shared" si="1"/>
        <v>-13.80299999999994</v>
      </c>
      <c r="I44" s="20">
        <f t="shared" si="1"/>
        <v>-3.3700000000000045</v>
      </c>
      <c r="J44" s="20">
        <f t="shared" si="1"/>
        <v>-36.354000000000028</v>
      </c>
      <c r="K44" s="21">
        <f t="shared" si="1"/>
        <v>-34.218000000000075</v>
      </c>
      <c r="L44" s="19">
        <f t="shared" si="1"/>
        <v>3.4680000000000009</v>
      </c>
      <c r="M44" s="20">
        <f t="shared" si="1"/>
        <v>7.3609999999999989</v>
      </c>
      <c r="N44" s="20">
        <f t="shared" si="1"/>
        <v>-9.8870000000000005</v>
      </c>
      <c r="O44" s="21">
        <f t="shared" si="1"/>
        <v>-12.259999999999998</v>
      </c>
    </row>
    <row r="45" spans="1:15" x14ac:dyDescent="0.3">
      <c r="A45" s="63" t="s">
        <v>150</v>
      </c>
      <c r="B45" s="38" t="s">
        <v>151</v>
      </c>
      <c r="C45" s="38"/>
      <c r="D45" s="15"/>
      <c r="E45" s="72"/>
      <c r="F45" s="72">
        <f t="shared" si="1"/>
        <v>0</v>
      </c>
      <c r="G45" s="17">
        <f t="shared" si="1"/>
        <v>0</v>
      </c>
      <c r="H45" s="15">
        <f t="shared" si="1"/>
        <v>0</v>
      </c>
      <c r="I45" s="72">
        <f t="shared" si="1"/>
        <v>0</v>
      </c>
      <c r="J45" s="72">
        <f t="shared" si="1"/>
        <v>0</v>
      </c>
      <c r="K45" s="17">
        <f t="shared" si="1"/>
        <v>0</v>
      </c>
      <c r="L45" s="15">
        <f t="shared" si="1"/>
        <v>0</v>
      </c>
      <c r="M45" s="72">
        <f t="shared" si="1"/>
        <v>0</v>
      </c>
      <c r="N45" s="72">
        <f t="shared" si="1"/>
        <v>0</v>
      </c>
      <c r="O45" s="17">
        <f t="shared" si="1"/>
        <v>0</v>
      </c>
    </row>
    <row r="46" spans="1:15" x14ac:dyDescent="0.3">
      <c r="A46" s="67" t="s">
        <v>152</v>
      </c>
      <c r="B46" s="64" t="s">
        <v>153</v>
      </c>
      <c r="C46" s="65"/>
      <c r="D46" s="15"/>
      <c r="E46" s="72"/>
      <c r="F46" s="72">
        <f t="shared" si="1"/>
        <v>0</v>
      </c>
      <c r="G46" s="17">
        <f t="shared" si="1"/>
        <v>0</v>
      </c>
      <c r="H46" s="15">
        <f t="shared" si="1"/>
        <v>0</v>
      </c>
      <c r="I46" s="72">
        <f t="shared" si="1"/>
        <v>0</v>
      </c>
      <c r="J46" s="72">
        <f t="shared" si="1"/>
        <v>0</v>
      </c>
      <c r="K46" s="17">
        <f t="shared" si="1"/>
        <v>0</v>
      </c>
      <c r="L46" s="15">
        <f t="shared" si="1"/>
        <v>0</v>
      </c>
      <c r="M46" s="72">
        <f t="shared" si="1"/>
        <v>0</v>
      </c>
      <c r="N46" s="72">
        <f t="shared" si="1"/>
        <v>0</v>
      </c>
      <c r="O46" s="17">
        <f t="shared" si="1"/>
        <v>0</v>
      </c>
    </row>
    <row r="47" spans="1:15" x14ac:dyDescent="0.3">
      <c r="A47" s="68" t="s">
        <v>154</v>
      </c>
      <c r="B47" s="39" t="s">
        <v>155</v>
      </c>
      <c r="C47" s="38"/>
      <c r="D47" s="19"/>
      <c r="E47" s="20"/>
      <c r="F47" s="20">
        <f t="shared" si="1"/>
        <v>-43.854000000000013</v>
      </c>
      <c r="G47" s="21">
        <f t="shared" si="1"/>
        <v>-44.033999999999999</v>
      </c>
      <c r="H47" s="19">
        <f t="shared" si="1"/>
        <v>-13.80299999999994</v>
      </c>
      <c r="I47" s="20">
        <f t="shared" si="1"/>
        <v>-3.3700000000000045</v>
      </c>
      <c r="J47" s="20">
        <f t="shared" si="1"/>
        <v>-36.354000000000028</v>
      </c>
      <c r="K47" s="21">
        <f t="shared" si="1"/>
        <v>-34.218000000000075</v>
      </c>
      <c r="L47" s="19">
        <f t="shared" si="1"/>
        <v>3.4680000000000009</v>
      </c>
      <c r="M47" s="20">
        <f t="shared" si="1"/>
        <v>7.3609999999999989</v>
      </c>
      <c r="N47" s="20">
        <f t="shared" si="1"/>
        <v>-9.8870000000000005</v>
      </c>
      <c r="O47" s="21">
        <f t="shared" si="1"/>
        <v>-12.259999999999998</v>
      </c>
    </row>
    <row r="52" spans="1:15" x14ac:dyDescent="0.3">
      <c r="A52" s="73" t="s">
        <v>160</v>
      </c>
    </row>
    <row r="53" spans="1:15" x14ac:dyDescent="0.3">
      <c r="A53" s="61" t="s">
        <v>139</v>
      </c>
      <c r="B53" s="62" t="s">
        <v>140</v>
      </c>
      <c r="C53" s="62"/>
      <c r="D53" s="69"/>
      <c r="E53" s="70"/>
      <c r="F53" s="70">
        <f>F5-F39</f>
        <v>18332.084999999999</v>
      </c>
      <c r="G53" s="71">
        <f t="shared" ref="G53:O53" si="2">G5-G39</f>
        <v>8442.5329999999976</v>
      </c>
      <c r="H53" s="69">
        <f t="shared" si="2"/>
        <v>36569.087</v>
      </c>
      <c r="I53" s="70">
        <f t="shared" si="2"/>
        <v>26530.421999999999</v>
      </c>
      <c r="J53" s="70">
        <f t="shared" si="2"/>
        <v>17578.055999999997</v>
      </c>
      <c r="K53" s="71">
        <f t="shared" si="2"/>
        <v>8075.8090000000002</v>
      </c>
      <c r="L53" s="69">
        <f t="shared" si="2"/>
        <v>33973.686999999991</v>
      </c>
      <c r="M53" s="70">
        <f t="shared" si="2"/>
        <v>24210.122000000003</v>
      </c>
      <c r="N53" s="70">
        <f t="shared" si="2"/>
        <v>15666.149999999998</v>
      </c>
      <c r="O53" s="71">
        <f t="shared" si="2"/>
        <v>6956.7209999999995</v>
      </c>
    </row>
    <row r="54" spans="1:15" x14ac:dyDescent="0.3">
      <c r="A54" s="63" t="s">
        <v>141</v>
      </c>
      <c r="B54" s="38"/>
      <c r="C54" s="38"/>
      <c r="D54" s="15"/>
      <c r="E54" s="72"/>
      <c r="F54" s="72">
        <f t="shared" ref="F54:O61" si="3">F6-F40</f>
        <v>-17627.979333333329</v>
      </c>
      <c r="G54" s="17">
        <f t="shared" si="3"/>
        <v>-8286.851999999999</v>
      </c>
      <c r="H54" s="15">
        <f t="shared" si="3"/>
        <v>-35020.595666666668</v>
      </c>
      <c r="I54" s="72">
        <f t="shared" si="3"/>
        <v>-25230.344833333333</v>
      </c>
      <c r="J54" s="72">
        <f t="shared" si="3"/>
        <v>-16923.888999999999</v>
      </c>
      <c r="K54" s="17">
        <f t="shared" si="3"/>
        <v>-7955.466333333331</v>
      </c>
      <c r="L54" s="15">
        <f t="shared" si="3"/>
        <v>-33275.372666666655</v>
      </c>
      <c r="M54" s="72">
        <f t="shared" si="3"/>
        <v>-23822.535333333337</v>
      </c>
      <c r="N54" s="72">
        <f t="shared" si="3"/>
        <v>-15799.708666666664</v>
      </c>
      <c r="O54" s="17">
        <f t="shared" si="3"/>
        <v>-6914.3966666666674</v>
      </c>
    </row>
    <row r="55" spans="1:15" x14ac:dyDescent="0.3">
      <c r="A55" s="63" t="s">
        <v>142</v>
      </c>
      <c r="B55" s="38" t="s">
        <v>143</v>
      </c>
      <c r="C55" s="38"/>
      <c r="D55" s="15"/>
      <c r="E55" s="72"/>
      <c r="F55" s="72">
        <f t="shared" si="3"/>
        <v>11.670000000000016</v>
      </c>
      <c r="G55" s="17">
        <f t="shared" si="3"/>
        <v>5.362000000000009</v>
      </c>
      <c r="H55" s="15">
        <f t="shared" si="3"/>
        <v>-66.75200000000001</v>
      </c>
      <c r="I55" s="72">
        <f t="shared" si="3"/>
        <v>30.053000000000011</v>
      </c>
      <c r="J55" s="72">
        <f t="shared" si="3"/>
        <v>20.353999999999999</v>
      </c>
      <c r="K55" s="17">
        <f t="shared" si="3"/>
        <v>7.845000000000006</v>
      </c>
      <c r="L55" s="15">
        <f t="shared" si="3"/>
        <v>39.409999999999982</v>
      </c>
      <c r="M55" s="72">
        <f t="shared" si="3"/>
        <v>24.858000000000018</v>
      </c>
      <c r="N55" s="72">
        <f t="shared" si="3"/>
        <v>19.076999999999998</v>
      </c>
      <c r="O55" s="17">
        <f t="shared" si="3"/>
        <v>5.6120000000000019</v>
      </c>
    </row>
    <row r="56" spans="1:15" x14ac:dyDescent="0.3">
      <c r="A56" s="63" t="s">
        <v>144</v>
      </c>
      <c r="B56" s="38" t="s">
        <v>145</v>
      </c>
      <c r="C56" s="38"/>
      <c r="D56" s="15"/>
      <c r="E56" s="72"/>
      <c r="F56" s="72">
        <f t="shared" si="3"/>
        <v>-1.3919999999999999</v>
      </c>
      <c r="G56" s="17">
        <f t="shared" si="3"/>
        <v>0</v>
      </c>
      <c r="H56" s="15">
        <f t="shared" si="3"/>
        <v>-0.73799999999999999</v>
      </c>
      <c r="I56" s="72">
        <f t="shared" si="3"/>
        <v>0</v>
      </c>
      <c r="J56" s="72">
        <f t="shared" si="3"/>
        <v>0</v>
      </c>
      <c r="K56" s="17">
        <f t="shared" si="3"/>
        <v>0</v>
      </c>
      <c r="L56" s="15">
        <f t="shared" si="3"/>
        <v>0</v>
      </c>
      <c r="M56" s="72">
        <f t="shared" si="3"/>
        <v>-0.80500000000000005</v>
      </c>
      <c r="N56" s="72">
        <f t="shared" si="3"/>
        <v>-0.81200000000000006</v>
      </c>
      <c r="O56" s="17">
        <f t="shared" si="3"/>
        <v>0</v>
      </c>
    </row>
    <row r="57" spans="1:15" x14ac:dyDescent="0.3">
      <c r="A57" s="63" t="s">
        <v>146</v>
      </c>
      <c r="B57" s="64" t="s">
        <v>147</v>
      </c>
      <c r="C57" s="65"/>
      <c r="D57" s="15"/>
      <c r="E57" s="72"/>
      <c r="F57" s="72">
        <f t="shared" si="3"/>
        <v>-454.488</v>
      </c>
      <c r="G57" s="17">
        <f t="shared" si="3"/>
        <v>-226.172</v>
      </c>
      <c r="H57" s="15">
        <f t="shared" si="3"/>
        <v>-886.38300000000004</v>
      </c>
      <c r="I57" s="72">
        <f t="shared" si="3"/>
        <v>-656.05</v>
      </c>
      <c r="J57" s="72">
        <f t="shared" si="3"/>
        <v>-427.19900000000001</v>
      </c>
      <c r="K57" s="17">
        <f t="shared" si="3"/>
        <v>-213.50300000000001</v>
      </c>
      <c r="L57" s="15">
        <f t="shared" si="3"/>
        <v>-587.10699999999997</v>
      </c>
      <c r="M57" s="72">
        <f t="shared" si="3"/>
        <v>-426.024</v>
      </c>
      <c r="N57" s="72">
        <f t="shared" si="3"/>
        <v>-279.29500000000002</v>
      </c>
      <c r="O57" s="17">
        <f t="shared" si="3"/>
        <v>-137.21799999999999</v>
      </c>
    </row>
    <row r="58" spans="1:15" x14ac:dyDescent="0.3">
      <c r="A58" s="66" t="s">
        <v>148</v>
      </c>
      <c r="B58" s="39" t="s">
        <v>149</v>
      </c>
      <c r="C58" s="38"/>
      <c r="D58" s="19"/>
      <c r="E58" s="20"/>
      <c r="F58" s="20">
        <f t="shared" si="3"/>
        <v>259.89566666666667</v>
      </c>
      <c r="G58" s="21">
        <f t="shared" si="3"/>
        <v>-65.129000000000019</v>
      </c>
      <c r="H58" s="19">
        <f t="shared" si="3"/>
        <v>594.61833333333311</v>
      </c>
      <c r="I58" s="20">
        <f t="shared" si="3"/>
        <v>674.08016666666674</v>
      </c>
      <c r="J58" s="20">
        <f t="shared" si="3"/>
        <v>247.322</v>
      </c>
      <c r="K58" s="21">
        <f t="shared" si="3"/>
        <v>-85.315333333333314</v>
      </c>
      <c r="L58" s="19">
        <f t="shared" si="3"/>
        <v>150.61733333333322</v>
      </c>
      <c r="M58" s="20">
        <f t="shared" si="3"/>
        <v>-14.384333333333368</v>
      </c>
      <c r="N58" s="20">
        <f t="shared" si="3"/>
        <v>-394.58866666666665</v>
      </c>
      <c r="O58" s="21">
        <f t="shared" si="3"/>
        <v>-89.281666666666695</v>
      </c>
    </row>
    <row r="59" spans="1:15" x14ac:dyDescent="0.3">
      <c r="A59" s="63" t="s">
        <v>150</v>
      </c>
      <c r="B59" s="38" t="s">
        <v>151</v>
      </c>
      <c r="C59" s="38"/>
      <c r="D59" s="15"/>
      <c r="E59" s="72"/>
      <c r="F59" s="72">
        <f t="shared" si="3"/>
        <v>35.832000000000001</v>
      </c>
      <c r="G59" s="17">
        <f t="shared" si="3"/>
        <v>16.406000000000002</v>
      </c>
      <c r="H59" s="15">
        <f t="shared" si="3"/>
        <v>55.893000000000001</v>
      </c>
      <c r="I59" s="72">
        <f t="shared" si="3"/>
        <v>46.439</v>
      </c>
      <c r="J59" s="72">
        <f t="shared" si="3"/>
        <v>45.265000000000001</v>
      </c>
      <c r="K59" s="17">
        <f t="shared" si="3"/>
        <v>20.274000000000001</v>
      </c>
      <c r="L59" s="15">
        <f t="shared" si="3"/>
        <v>71.693999999999988</v>
      </c>
      <c r="M59" s="72">
        <f t="shared" si="3"/>
        <v>46.382999999999996</v>
      </c>
      <c r="N59" s="72">
        <f t="shared" si="3"/>
        <v>28.715</v>
      </c>
      <c r="O59" s="17">
        <f t="shared" si="3"/>
        <v>6.4459999999999997</v>
      </c>
    </row>
    <row r="60" spans="1:15" x14ac:dyDescent="0.3">
      <c r="A60" s="67" t="s">
        <v>152</v>
      </c>
      <c r="B60" s="64" t="s">
        <v>153</v>
      </c>
      <c r="C60" s="65"/>
      <c r="D60" s="15"/>
      <c r="E60" s="72"/>
      <c r="F60" s="72">
        <f t="shared" si="3"/>
        <v>-57.616</v>
      </c>
      <c r="G60" s="17">
        <f t="shared" si="3"/>
        <v>-71.94</v>
      </c>
      <c r="H60" s="15">
        <f t="shared" si="3"/>
        <v>-54.344000000000008</v>
      </c>
      <c r="I60" s="72">
        <f t="shared" si="3"/>
        <v>-38.982912000000006</v>
      </c>
      <c r="J60" s="72">
        <f t="shared" si="3"/>
        <v>-30.894000000000002</v>
      </c>
      <c r="K60" s="17">
        <f t="shared" si="3"/>
        <v>-15.293000000000001</v>
      </c>
      <c r="L60" s="15">
        <f t="shared" si="3"/>
        <v>-29.802000000000007</v>
      </c>
      <c r="M60" s="72">
        <f t="shared" si="3"/>
        <v>-16.406000000000002</v>
      </c>
      <c r="N60" s="72">
        <f t="shared" si="3"/>
        <v>-12.116999999999997</v>
      </c>
      <c r="O60" s="17">
        <f t="shared" si="3"/>
        <v>-5.495000000000001</v>
      </c>
    </row>
    <row r="61" spans="1:15" x14ac:dyDescent="0.3">
      <c r="A61" s="68" t="s">
        <v>154</v>
      </c>
      <c r="B61" s="39" t="s">
        <v>155</v>
      </c>
      <c r="C61" s="38"/>
      <c r="D61" s="19"/>
      <c r="E61" s="20"/>
      <c r="F61" s="20">
        <f t="shared" si="3"/>
        <v>238.11166666666665</v>
      </c>
      <c r="G61" s="21">
        <f t="shared" si="3"/>
        <v>-120.66299999999998</v>
      </c>
      <c r="H61" s="19">
        <f t="shared" si="3"/>
        <v>596.16733333333332</v>
      </c>
      <c r="I61" s="20">
        <f t="shared" si="3"/>
        <v>681.53625466666665</v>
      </c>
      <c r="J61" s="20">
        <f t="shared" si="3"/>
        <v>261.6930000000001</v>
      </c>
      <c r="K61" s="21">
        <f t="shared" si="3"/>
        <v>-80.334333333333348</v>
      </c>
      <c r="L61" s="19">
        <f t="shared" si="3"/>
        <v>192.50933333333327</v>
      </c>
      <c r="M61" s="20">
        <f t="shared" si="3"/>
        <v>15.592666666666636</v>
      </c>
      <c r="N61" s="20">
        <f t="shared" si="3"/>
        <v>-377.9906666666667</v>
      </c>
      <c r="O61" s="21">
        <f t="shared" si="3"/>
        <v>-88.330666666666701</v>
      </c>
    </row>
  </sheetData>
  <mergeCells count="3">
    <mergeCell ref="D2:G2"/>
    <mergeCell ref="H2:K2"/>
    <mergeCell ref="L2:O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91CCE-F18A-48CD-A53E-5373159FC155}">
  <sheetPr codeName="Ark4">
    <tabColor rgb="FFFF0000"/>
  </sheetPr>
  <dimension ref="A1:P280"/>
  <sheetViews>
    <sheetView topLeftCell="A175" workbookViewId="0">
      <selection activeCell="A193" sqref="A193:O196"/>
    </sheetView>
  </sheetViews>
  <sheetFormatPr baseColWidth="10" defaultColWidth="10.58203125" defaultRowHeight="14" x14ac:dyDescent="0.3"/>
  <cols>
    <col min="1" max="1" width="28.08203125" customWidth="1"/>
    <col min="2" max="2" width="5.08203125" customWidth="1"/>
    <col min="3" max="3" width="4.58203125" customWidth="1"/>
    <col min="4" max="5" width="10.58203125" style="52"/>
  </cols>
  <sheetData>
    <row r="1" spans="1:16" x14ac:dyDescent="0.3">
      <c r="D1" s="42">
        <v>2012</v>
      </c>
      <c r="E1" s="42">
        <v>2008</v>
      </c>
      <c r="F1" s="40">
        <v>2006</v>
      </c>
      <c r="G1" s="41">
        <v>2003</v>
      </c>
      <c r="H1" s="40">
        <v>1912</v>
      </c>
      <c r="I1" s="40">
        <v>1909</v>
      </c>
      <c r="J1" s="40">
        <v>1906</v>
      </c>
      <c r="K1" s="41">
        <v>1903</v>
      </c>
      <c r="L1" s="40">
        <v>1812</v>
      </c>
      <c r="M1" s="40">
        <v>1809</v>
      </c>
      <c r="N1" s="40">
        <v>1806</v>
      </c>
      <c r="O1" s="41">
        <v>1803</v>
      </c>
      <c r="P1" s="41"/>
    </row>
    <row r="2" spans="1:16" ht="18.5" x14ac:dyDescent="0.3">
      <c r="D2" s="168">
        <v>2020</v>
      </c>
      <c r="E2" s="168"/>
      <c r="F2" s="168"/>
      <c r="G2" s="168"/>
      <c r="H2" s="168">
        <v>2019</v>
      </c>
      <c r="I2" s="168"/>
      <c r="J2" s="168"/>
      <c r="K2" s="169"/>
      <c r="L2" s="170">
        <v>2018</v>
      </c>
      <c r="M2" s="171"/>
      <c r="N2" s="171"/>
      <c r="O2" s="172"/>
    </row>
    <row r="3" spans="1:16" ht="14.5" x14ac:dyDescent="0.35">
      <c r="D3" s="43" t="s">
        <v>134</v>
      </c>
      <c r="E3" s="43" t="s">
        <v>135</v>
      </c>
      <c r="F3" s="3" t="s">
        <v>136</v>
      </c>
      <c r="G3" s="4" t="s">
        <v>137</v>
      </c>
      <c r="H3" s="3" t="s">
        <v>134</v>
      </c>
      <c r="I3" s="3" t="s">
        <v>135</v>
      </c>
      <c r="J3" s="3" t="s">
        <v>136</v>
      </c>
      <c r="K3" s="4" t="s">
        <v>137</v>
      </c>
      <c r="L3" s="5" t="s">
        <v>134</v>
      </c>
      <c r="M3" s="5" t="s">
        <v>135</v>
      </c>
      <c r="N3" s="5" t="s">
        <v>136</v>
      </c>
      <c r="O3" s="6" t="s">
        <v>137</v>
      </c>
    </row>
    <row r="5" spans="1:16" x14ac:dyDescent="0.3">
      <c r="A5" s="7" t="s">
        <v>161</v>
      </c>
      <c r="B5" s="33"/>
      <c r="C5" s="33"/>
      <c r="D5" s="44"/>
      <c r="E5" s="44"/>
      <c r="F5" s="8"/>
      <c r="G5" s="9"/>
      <c r="H5" s="8"/>
      <c r="I5" s="8"/>
      <c r="J5" s="8"/>
      <c r="K5" s="9"/>
      <c r="L5" s="8"/>
      <c r="M5" s="8"/>
      <c r="N5" s="8"/>
      <c r="O5" s="9"/>
    </row>
    <row r="6" spans="1:16" x14ac:dyDescent="0.3">
      <c r="A6" s="10" t="s">
        <v>139</v>
      </c>
      <c r="B6" s="38" t="s">
        <v>140</v>
      </c>
      <c r="C6" s="38">
        <v>3820</v>
      </c>
      <c r="D6" s="45"/>
      <c r="E6" s="46"/>
      <c r="F6" s="12">
        <v>2413</v>
      </c>
      <c r="G6" s="13">
        <v>1125</v>
      </c>
      <c r="H6" s="11">
        <v>4676</v>
      </c>
      <c r="I6" s="12">
        <v>3560</v>
      </c>
      <c r="J6" s="12">
        <v>2415</v>
      </c>
      <c r="K6" s="13">
        <v>1160</v>
      </c>
      <c r="L6" s="12">
        <v>4427</v>
      </c>
      <c r="M6" s="12">
        <v>3033</v>
      </c>
      <c r="N6" s="12">
        <v>1937</v>
      </c>
      <c r="O6" s="13">
        <v>1009</v>
      </c>
    </row>
    <row r="7" spans="1:16" x14ac:dyDescent="0.3">
      <c r="A7" s="14" t="s">
        <v>141</v>
      </c>
      <c r="B7" s="38"/>
      <c r="C7" s="38">
        <v>3820</v>
      </c>
      <c r="D7" s="47"/>
      <c r="E7" s="48"/>
      <c r="F7" s="16">
        <v>-2272</v>
      </c>
      <c r="G7" s="17">
        <v>-1059</v>
      </c>
      <c r="H7" s="15">
        <v>-4440</v>
      </c>
      <c r="I7" s="16">
        <v>-3362</v>
      </c>
      <c r="J7" s="16">
        <v>-2296</v>
      </c>
      <c r="K7" s="17">
        <v>-1121</v>
      </c>
      <c r="L7" s="16">
        <v>-4798</v>
      </c>
      <c r="M7" s="16">
        <v>-3428</v>
      </c>
      <c r="N7" s="16">
        <v>-2390</v>
      </c>
      <c r="O7" s="17">
        <v>-955</v>
      </c>
    </row>
    <row r="8" spans="1:16" x14ac:dyDescent="0.3">
      <c r="A8" s="14" t="s">
        <v>142</v>
      </c>
      <c r="B8" s="38" t="s">
        <v>143</v>
      </c>
      <c r="C8" s="38">
        <v>3820</v>
      </c>
      <c r="D8" s="47"/>
      <c r="E8" s="48"/>
      <c r="F8" s="16">
        <v>0</v>
      </c>
      <c r="G8" s="17">
        <v>0</v>
      </c>
      <c r="H8" s="15">
        <v>5</v>
      </c>
      <c r="I8" s="16">
        <v>0</v>
      </c>
      <c r="J8" s="16">
        <v>0</v>
      </c>
      <c r="K8" s="17">
        <v>0</v>
      </c>
      <c r="L8" s="16">
        <v>3</v>
      </c>
      <c r="M8" s="16">
        <v>0</v>
      </c>
      <c r="N8" s="16">
        <v>0</v>
      </c>
      <c r="O8" s="17">
        <v>0</v>
      </c>
    </row>
    <row r="9" spans="1:16" x14ac:dyDescent="0.3">
      <c r="A9" s="14" t="s">
        <v>144</v>
      </c>
      <c r="B9" s="38" t="s">
        <v>145</v>
      </c>
      <c r="C9" s="38">
        <v>3820</v>
      </c>
      <c r="D9" s="47"/>
      <c r="E9" s="48"/>
      <c r="F9" s="16">
        <v>0</v>
      </c>
      <c r="G9" s="17">
        <v>0</v>
      </c>
      <c r="H9" s="15">
        <v>0</v>
      </c>
      <c r="I9" s="16">
        <v>0</v>
      </c>
      <c r="J9" s="16">
        <v>0</v>
      </c>
      <c r="K9" s="17">
        <v>0</v>
      </c>
      <c r="L9" s="16">
        <v>0</v>
      </c>
      <c r="M9" s="16">
        <v>0</v>
      </c>
      <c r="N9" s="16">
        <v>0</v>
      </c>
      <c r="O9" s="17">
        <v>0</v>
      </c>
    </row>
    <row r="10" spans="1:16" x14ac:dyDescent="0.3">
      <c r="A10" s="14" t="s">
        <v>146</v>
      </c>
      <c r="B10" s="38" t="s">
        <v>147</v>
      </c>
      <c r="C10" s="38">
        <v>3820</v>
      </c>
      <c r="D10" s="47"/>
      <c r="E10" s="48"/>
      <c r="F10" s="16">
        <v>-102</v>
      </c>
      <c r="G10" s="17">
        <v>-51</v>
      </c>
      <c r="H10" s="15">
        <v>-221</v>
      </c>
      <c r="I10" s="16">
        <v>-168</v>
      </c>
      <c r="J10" s="16">
        <v>-114</v>
      </c>
      <c r="K10" s="17">
        <v>-57</v>
      </c>
      <c r="L10" s="16">
        <v>-193</v>
      </c>
      <c r="M10" s="16">
        <v>-144</v>
      </c>
      <c r="N10" s="16">
        <v>-94</v>
      </c>
      <c r="O10" s="17">
        <v>-46</v>
      </c>
    </row>
    <row r="11" spans="1:16" x14ac:dyDescent="0.3">
      <c r="A11" s="18" t="s">
        <v>148</v>
      </c>
      <c r="B11" s="39" t="s">
        <v>149</v>
      </c>
      <c r="C11" s="38">
        <v>3820</v>
      </c>
      <c r="D11" s="49"/>
      <c r="E11" s="50"/>
      <c r="F11" s="20">
        <v>39.1</v>
      </c>
      <c r="G11" s="21">
        <v>14.6</v>
      </c>
      <c r="H11" s="19">
        <v>19.100000000000001</v>
      </c>
      <c r="I11" s="20">
        <v>29.7</v>
      </c>
      <c r="J11" s="20">
        <v>6.1</v>
      </c>
      <c r="K11" s="21">
        <v>-18.2</v>
      </c>
      <c r="L11" s="20">
        <v>-561</v>
      </c>
      <c r="M11" s="20">
        <v>-539.20000000000005</v>
      </c>
      <c r="N11" s="20">
        <v>-547.20000000000005</v>
      </c>
      <c r="O11" s="21">
        <v>8.1</v>
      </c>
    </row>
    <row r="12" spans="1:16" x14ac:dyDescent="0.3">
      <c r="A12" s="14" t="s">
        <v>150</v>
      </c>
      <c r="B12" s="38" t="s">
        <v>151</v>
      </c>
      <c r="C12" s="38">
        <v>3820</v>
      </c>
      <c r="D12" s="47"/>
      <c r="E12" s="48"/>
      <c r="F12" s="16">
        <v>1</v>
      </c>
      <c r="G12" s="17">
        <v>1</v>
      </c>
      <c r="H12" s="15">
        <v>0</v>
      </c>
      <c r="I12" s="16">
        <v>0</v>
      </c>
      <c r="J12" s="16"/>
      <c r="K12" s="17"/>
      <c r="L12" s="16">
        <v>12</v>
      </c>
      <c r="M12" s="16">
        <v>2</v>
      </c>
      <c r="N12" s="16">
        <v>3</v>
      </c>
      <c r="O12" s="17">
        <v>1</v>
      </c>
    </row>
    <row r="13" spans="1:16" x14ac:dyDescent="0.3">
      <c r="A13" s="22" t="s">
        <v>152</v>
      </c>
      <c r="B13" s="38" t="s">
        <v>153</v>
      </c>
      <c r="C13" s="38">
        <v>3820</v>
      </c>
      <c r="D13" s="47"/>
      <c r="E13" s="48"/>
      <c r="F13" s="16"/>
      <c r="G13" s="17"/>
      <c r="H13" s="15">
        <v>-35</v>
      </c>
      <c r="I13" s="16">
        <v>-28</v>
      </c>
      <c r="J13" s="16">
        <v>-16</v>
      </c>
      <c r="K13" s="17">
        <v>-7</v>
      </c>
      <c r="L13" s="16">
        <v>-35</v>
      </c>
      <c r="M13" s="16">
        <v>-22</v>
      </c>
      <c r="N13" s="16">
        <v>-14</v>
      </c>
      <c r="O13" s="17">
        <v>-6</v>
      </c>
    </row>
    <row r="14" spans="1:16" x14ac:dyDescent="0.3">
      <c r="A14" s="10" t="s">
        <v>154</v>
      </c>
      <c r="B14" s="39" t="s">
        <v>155</v>
      </c>
      <c r="C14" s="38">
        <v>3820</v>
      </c>
      <c r="D14" s="49"/>
      <c r="E14" s="50"/>
      <c r="F14" s="20">
        <v>39.799999999999997</v>
      </c>
      <c r="G14" s="21">
        <v>15.1</v>
      </c>
      <c r="H14" s="19">
        <v>-15.5</v>
      </c>
      <c r="I14" s="20">
        <v>1.7</v>
      </c>
      <c r="J14" s="20">
        <v>-9.6</v>
      </c>
      <c r="K14" s="21">
        <v>-25.3</v>
      </c>
      <c r="L14" s="20">
        <v>-583.70000000000005</v>
      </c>
      <c r="M14" s="20">
        <v>-559.1</v>
      </c>
      <c r="N14" s="20">
        <v>-559</v>
      </c>
      <c r="O14" s="21">
        <v>2.8</v>
      </c>
    </row>
    <row r="17" spans="1:15" x14ac:dyDescent="0.3">
      <c r="A17" s="7" t="s">
        <v>162</v>
      </c>
      <c r="B17" s="33"/>
      <c r="C17" s="33"/>
      <c r="D17" s="44"/>
      <c r="E17" s="44"/>
      <c r="F17" s="8"/>
      <c r="G17" s="9"/>
      <c r="H17" s="8"/>
      <c r="I17" s="8"/>
      <c r="J17" s="8"/>
      <c r="K17" s="9"/>
      <c r="L17" s="8"/>
      <c r="M17" s="8"/>
      <c r="N17" s="8"/>
      <c r="O17" s="9"/>
    </row>
    <row r="18" spans="1:15" x14ac:dyDescent="0.3">
      <c r="A18" s="10" t="s">
        <v>139</v>
      </c>
      <c r="B18" s="38" t="s">
        <v>140</v>
      </c>
      <c r="C18" s="38">
        <v>3820</v>
      </c>
      <c r="D18" s="45"/>
      <c r="E18" s="46"/>
      <c r="F18" s="12">
        <v>1730.826</v>
      </c>
      <c r="G18" s="13">
        <v>568.22500000000002</v>
      </c>
      <c r="H18" s="11">
        <v>5229.1710000000003</v>
      </c>
      <c r="I18" s="12">
        <v>3954.0349999999999</v>
      </c>
      <c r="J18" s="12">
        <v>2113.3679999999999</v>
      </c>
      <c r="K18" s="13">
        <v>614.54100000000005</v>
      </c>
      <c r="L18" s="12">
        <v>4894.07</v>
      </c>
      <c r="M18" s="12">
        <v>3514.8449999999998</v>
      </c>
      <c r="N18" s="12">
        <v>1814.0940000000001</v>
      </c>
      <c r="O18" s="13">
        <v>475.18</v>
      </c>
    </row>
    <row r="19" spans="1:15" x14ac:dyDescent="0.3">
      <c r="A19" s="14" t="s">
        <v>141</v>
      </c>
      <c r="B19" s="38"/>
      <c r="C19" s="38">
        <v>3820</v>
      </c>
      <c r="D19" s="47"/>
      <c r="E19" s="48"/>
      <c r="F19" s="16">
        <v>-1713.2180000000001</v>
      </c>
      <c r="G19" s="17">
        <v>-685.875</v>
      </c>
      <c r="H19" s="15">
        <v>-4757.5969999999998</v>
      </c>
      <c r="I19" s="16">
        <v>-3587.6499999999996</v>
      </c>
      <c r="J19" s="16">
        <v>-2069.2139999999999</v>
      </c>
      <c r="K19" s="17">
        <v>-747.952</v>
      </c>
      <c r="L19" s="16">
        <v>-4616.8620000000001</v>
      </c>
      <c r="M19" s="16">
        <v>-3299.913</v>
      </c>
      <c r="N19" s="16">
        <v>-1852.2710000000002</v>
      </c>
      <c r="O19" s="17">
        <v>-635.72299999999996</v>
      </c>
    </row>
    <row r="20" spans="1:15" x14ac:dyDescent="0.3">
      <c r="A20" s="14" t="s">
        <v>142</v>
      </c>
      <c r="B20" s="38" t="s">
        <v>143</v>
      </c>
      <c r="C20" s="38">
        <v>3820</v>
      </c>
      <c r="D20" s="47"/>
      <c r="E20" s="48"/>
      <c r="F20" s="16">
        <v>-1.885</v>
      </c>
      <c r="G20" s="17">
        <v>-1.056</v>
      </c>
      <c r="H20" s="15">
        <v>12.1</v>
      </c>
      <c r="I20" s="16">
        <v>10.512</v>
      </c>
      <c r="J20" s="16">
        <v>4.2210000000000001</v>
      </c>
      <c r="K20" s="17">
        <v>-0.40600000000000003</v>
      </c>
      <c r="L20" s="16">
        <v>5.7770000000000001</v>
      </c>
      <c r="M20" s="16">
        <v>3.7189999999999999</v>
      </c>
      <c r="N20" s="16">
        <v>0.64100000000000001</v>
      </c>
      <c r="O20" s="17">
        <v>-1.7909999999999999</v>
      </c>
    </row>
    <row r="21" spans="1:15" x14ac:dyDescent="0.3">
      <c r="A21" s="14" t="s">
        <v>144</v>
      </c>
      <c r="B21" s="38" t="s">
        <v>145</v>
      </c>
      <c r="C21" s="38">
        <v>3820</v>
      </c>
      <c r="D21" s="47"/>
      <c r="E21" s="48"/>
      <c r="F21" s="16">
        <v>0</v>
      </c>
      <c r="G21" s="17">
        <v>0</v>
      </c>
      <c r="H21" s="15">
        <v>-0.72199999999999998</v>
      </c>
      <c r="I21" s="16">
        <v>0</v>
      </c>
      <c r="J21" s="16">
        <v>0</v>
      </c>
      <c r="K21" s="17">
        <v>0</v>
      </c>
      <c r="L21" s="16">
        <v>0</v>
      </c>
      <c r="M21" s="16">
        <v>0</v>
      </c>
      <c r="N21" s="16">
        <v>0</v>
      </c>
      <c r="O21" s="17">
        <v>0</v>
      </c>
    </row>
    <row r="22" spans="1:15" x14ac:dyDescent="0.3">
      <c r="A22" s="14" t="s">
        <v>146</v>
      </c>
      <c r="B22" s="38" t="s">
        <v>147</v>
      </c>
      <c r="C22" s="38">
        <v>3820</v>
      </c>
      <c r="D22" s="47"/>
      <c r="E22" s="48"/>
      <c r="F22" s="16">
        <v>-128.923</v>
      </c>
      <c r="G22" s="17">
        <v>-64.102999999999994</v>
      </c>
      <c r="H22" s="15">
        <v>-261.25799999999998</v>
      </c>
      <c r="I22" s="16">
        <v>-195.15700000000001</v>
      </c>
      <c r="J22" s="16">
        <v>-129.29300000000001</v>
      </c>
      <c r="K22" s="17">
        <v>-63.628</v>
      </c>
      <c r="L22" s="16">
        <v>-210.566</v>
      </c>
      <c r="M22" s="16">
        <v>-155.495</v>
      </c>
      <c r="N22" s="16">
        <v>-101.877</v>
      </c>
      <c r="O22" s="17">
        <v>-49.796999999999997</v>
      </c>
    </row>
    <row r="23" spans="1:15" x14ac:dyDescent="0.3">
      <c r="A23" s="18" t="s">
        <v>148</v>
      </c>
      <c r="B23" s="39" t="s">
        <v>149</v>
      </c>
      <c r="C23" s="38">
        <v>3820</v>
      </c>
      <c r="D23" s="49"/>
      <c r="E23" s="50"/>
      <c r="F23" s="20">
        <v>-113.2</v>
      </c>
      <c r="G23" s="21">
        <v>-182.809</v>
      </c>
      <c r="H23" s="19">
        <v>221.69399999999999</v>
      </c>
      <c r="I23" s="20">
        <v>181.74</v>
      </c>
      <c r="J23" s="20">
        <v>-80.918000000000006</v>
      </c>
      <c r="K23" s="21">
        <v>-197.44499999999999</v>
      </c>
      <c r="L23" s="20">
        <v>72.418999999999997</v>
      </c>
      <c r="M23" s="20">
        <v>63.155999999999999</v>
      </c>
      <c r="N23" s="20">
        <v>-139.41300000000001</v>
      </c>
      <c r="O23" s="21">
        <v>-212.131</v>
      </c>
    </row>
    <row r="24" spans="1:15" x14ac:dyDescent="0.3">
      <c r="A24" s="14" t="s">
        <v>150</v>
      </c>
      <c r="B24" s="38" t="s">
        <v>151</v>
      </c>
      <c r="C24" s="38">
        <v>3820</v>
      </c>
      <c r="D24" s="47"/>
      <c r="E24" s="48"/>
      <c r="F24" s="16">
        <v>1.609</v>
      </c>
      <c r="G24" s="17">
        <v>1.1120000000000001</v>
      </c>
      <c r="H24" s="15">
        <v>3.3660000000000001</v>
      </c>
      <c r="I24" s="16">
        <v>5.452</v>
      </c>
      <c r="J24" s="16">
        <v>7.9480000000000004</v>
      </c>
      <c r="K24" s="17">
        <v>4.7350000000000003</v>
      </c>
      <c r="L24" s="16">
        <v>3.4209999999999998</v>
      </c>
      <c r="M24" s="16">
        <v>5.2149999999999999</v>
      </c>
      <c r="N24" s="16">
        <v>2.8679999999999999</v>
      </c>
      <c r="O24" s="17">
        <v>1.3140000000000001</v>
      </c>
    </row>
    <row r="25" spans="1:15" x14ac:dyDescent="0.3">
      <c r="A25" s="22" t="s">
        <v>152</v>
      </c>
      <c r="B25" s="38" t="s">
        <v>153</v>
      </c>
      <c r="C25" s="38">
        <v>3820</v>
      </c>
      <c r="D25" s="47"/>
      <c r="E25" s="48"/>
      <c r="F25" s="16">
        <v>-29.939</v>
      </c>
      <c r="G25" s="17">
        <v>-40.045999999999999</v>
      </c>
      <c r="H25" s="15">
        <v>-41.811</v>
      </c>
      <c r="I25" s="16">
        <v>-33.470999999999997</v>
      </c>
      <c r="J25" s="16">
        <v>-21.728999999999999</v>
      </c>
      <c r="K25" s="17">
        <v>-9.66</v>
      </c>
      <c r="L25" s="16">
        <v>-35.573999999999998</v>
      </c>
      <c r="M25" s="16">
        <v>-24.053999999999998</v>
      </c>
      <c r="N25" s="16">
        <v>-14.253</v>
      </c>
      <c r="O25" s="17">
        <v>-5.7779999999999996</v>
      </c>
    </row>
    <row r="26" spans="1:15" x14ac:dyDescent="0.3">
      <c r="A26" s="10" t="s">
        <v>154</v>
      </c>
      <c r="B26" s="39" t="s">
        <v>155</v>
      </c>
      <c r="C26" s="38">
        <v>3820</v>
      </c>
      <c r="D26" s="49"/>
      <c r="E26" s="50"/>
      <c r="F26" s="20">
        <v>-141.53</v>
      </c>
      <c r="G26" s="21">
        <v>-221.74299999999999</v>
      </c>
      <c r="H26" s="19">
        <v>183.249</v>
      </c>
      <c r="I26" s="20">
        <v>153.721</v>
      </c>
      <c r="J26" s="20">
        <v>-94.698999999999998</v>
      </c>
      <c r="K26" s="21">
        <v>-202.37</v>
      </c>
      <c r="L26" s="20">
        <v>40.265999999999998</v>
      </c>
      <c r="M26" s="20">
        <v>44.317</v>
      </c>
      <c r="N26" s="20">
        <v>-150.798</v>
      </c>
      <c r="O26" s="21">
        <v>-216.595</v>
      </c>
    </row>
    <row r="27" spans="1:15" x14ac:dyDescent="0.3">
      <c r="A27" s="31"/>
      <c r="B27" s="31"/>
      <c r="C27" s="31"/>
      <c r="D27" s="51"/>
      <c r="E27" s="51"/>
      <c r="F27" s="29"/>
      <c r="G27" s="29"/>
      <c r="H27" s="29"/>
      <c r="I27" s="29"/>
      <c r="J27" s="29"/>
      <c r="K27" s="29"/>
      <c r="L27" s="29"/>
      <c r="M27" s="29"/>
      <c r="N27" s="29"/>
      <c r="O27" s="29"/>
    </row>
    <row r="28" spans="1:15" x14ac:dyDescent="0.3">
      <c r="A28" s="7" t="s">
        <v>163</v>
      </c>
      <c r="B28" s="33"/>
      <c r="C28" s="33"/>
      <c r="D28" s="44"/>
      <c r="E28" s="44"/>
      <c r="F28" s="8"/>
      <c r="G28" s="9"/>
      <c r="H28" s="8"/>
      <c r="I28" s="8"/>
      <c r="J28" s="8"/>
      <c r="K28" s="9"/>
      <c r="L28" s="8"/>
      <c r="M28" s="8"/>
      <c r="N28" s="8"/>
      <c r="O28" s="9"/>
    </row>
    <row r="29" spans="1:15" x14ac:dyDescent="0.3">
      <c r="A29" s="10" t="s">
        <v>139</v>
      </c>
      <c r="B29" s="38" t="s">
        <v>140</v>
      </c>
      <c r="C29" s="38">
        <v>3820</v>
      </c>
      <c r="D29" s="45">
        <v>0</v>
      </c>
      <c r="E29" s="46"/>
      <c r="F29" s="32">
        <v>-128.38900000000001</v>
      </c>
      <c r="G29" s="13">
        <v>-9.8789999999999996</v>
      </c>
      <c r="H29" s="11">
        <v>-695.77800000000002</v>
      </c>
      <c r="I29" s="12">
        <v>-420.06400000000002</v>
      </c>
      <c r="J29" s="12">
        <v>-144.30699999999999</v>
      </c>
      <c r="K29" s="13">
        <v>-31.463999999999999</v>
      </c>
      <c r="L29" s="12">
        <v>-304.226</v>
      </c>
      <c r="M29" s="12">
        <v>-142.15600000000001</v>
      </c>
      <c r="N29" s="12">
        <v>-47.561999999999998</v>
      </c>
      <c r="O29" s="13">
        <v>-2.944</v>
      </c>
    </row>
    <row r="30" spans="1:15" x14ac:dyDescent="0.3">
      <c r="A30" s="14" t="s">
        <v>141</v>
      </c>
      <c r="B30" s="38"/>
      <c r="C30" s="38">
        <v>3820</v>
      </c>
      <c r="D30" s="47">
        <v>0</v>
      </c>
      <c r="E30" s="48"/>
      <c r="F30" s="16">
        <v>128.38900000000001</v>
      </c>
      <c r="G30" s="17">
        <v>9.8789999999999996</v>
      </c>
      <c r="H30" s="15">
        <v>695.77800000000002</v>
      </c>
      <c r="I30" s="16">
        <v>420.06400000000002</v>
      </c>
      <c r="J30" s="16">
        <v>144.30699999999999</v>
      </c>
      <c r="K30" s="17">
        <v>31.463999999999999</v>
      </c>
      <c r="L30" s="16">
        <v>304.226</v>
      </c>
      <c r="M30" s="16">
        <v>142.15600000000001</v>
      </c>
      <c r="N30" s="16">
        <v>47.561999999999998</v>
      </c>
      <c r="O30" s="17">
        <v>2.944</v>
      </c>
    </row>
    <row r="31" spans="1:15" x14ac:dyDescent="0.3">
      <c r="A31" s="14" t="s">
        <v>142</v>
      </c>
      <c r="B31" s="38" t="s">
        <v>143</v>
      </c>
      <c r="C31" s="38">
        <v>3820</v>
      </c>
      <c r="D31" s="47"/>
      <c r="E31" s="48"/>
      <c r="F31" s="16"/>
      <c r="G31" s="17"/>
      <c r="H31" s="15"/>
      <c r="I31" s="16"/>
      <c r="J31" s="16"/>
      <c r="K31" s="17"/>
      <c r="L31" s="16"/>
      <c r="M31" s="16"/>
      <c r="N31" s="16"/>
      <c r="O31" s="17"/>
    </row>
    <row r="32" spans="1:15" x14ac:dyDescent="0.3">
      <c r="A32" s="14" t="s">
        <v>144</v>
      </c>
      <c r="B32" s="38" t="s">
        <v>145</v>
      </c>
      <c r="C32" s="38">
        <v>3820</v>
      </c>
      <c r="D32" s="47"/>
      <c r="E32" s="48"/>
      <c r="F32" s="16"/>
      <c r="G32" s="17"/>
      <c r="H32" s="15"/>
      <c r="I32" s="16"/>
      <c r="J32" s="16"/>
      <c r="K32" s="17"/>
      <c r="L32" s="16"/>
      <c r="M32" s="16"/>
      <c r="N32" s="16"/>
      <c r="O32" s="17"/>
    </row>
    <row r="33" spans="1:15" x14ac:dyDescent="0.3">
      <c r="A33" s="14" t="s">
        <v>146</v>
      </c>
      <c r="B33" s="38" t="s">
        <v>147</v>
      </c>
      <c r="C33" s="38">
        <v>3820</v>
      </c>
      <c r="D33" s="47"/>
      <c r="E33" s="48"/>
      <c r="F33" s="16"/>
      <c r="G33" s="17"/>
      <c r="H33" s="15"/>
      <c r="I33" s="16"/>
      <c r="J33" s="16"/>
      <c r="K33" s="17"/>
      <c r="L33" s="16"/>
      <c r="M33" s="16"/>
      <c r="N33" s="16"/>
      <c r="O33" s="17"/>
    </row>
    <row r="34" spans="1:15" x14ac:dyDescent="0.3">
      <c r="A34" s="18" t="s">
        <v>148</v>
      </c>
      <c r="B34" s="39" t="s">
        <v>149</v>
      </c>
      <c r="C34" s="38">
        <v>3820</v>
      </c>
      <c r="D34" s="49"/>
      <c r="E34" s="50"/>
      <c r="F34" s="20"/>
      <c r="G34" s="21"/>
      <c r="H34" s="19"/>
      <c r="I34" s="20"/>
      <c r="J34" s="20"/>
      <c r="K34" s="21"/>
      <c r="L34" s="20"/>
      <c r="M34" s="20"/>
      <c r="N34" s="20"/>
      <c r="O34" s="21"/>
    </row>
    <row r="35" spans="1:15" x14ac:dyDescent="0.3">
      <c r="A35" s="14" t="s">
        <v>150</v>
      </c>
      <c r="B35" s="38" t="s">
        <v>151</v>
      </c>
      <c r="C35" s="38">
        <v>3820</v>
      </c>
      <c r="D35" s="47"/>
      <c r="E35" s="48"/>
      <c r="F35" s="16"/>
      <c r="G35" s="17"/>
      <c r="H35" s="15"/>
      <c r="I35" s="16"/>
      <c r="J35" s="16"/>
      <c r="K35" s="17"/>
      <c r="L35" s="16"/>
      <c r="M35" s="16"/>
      <c r="N35" s="16"/>
      <c r="O35" s="17"/>
    </row>
    <row r="36" spans="1:15" x14ac:dyDescent="0.3">
      <c r="A36" s="22" t="s">
        <v>152</v>
      </c>
      <c r="B36" s="38" t="s">
        <v>153</v>
      </c>
      <c r="C36" s="38">
        <v>3820</v>
      </c>
      <c r="D36" s="47"/>
      <c r="E36" s="48"/>
      <c r="F36" s="16"/>
      <c r="G36" s="17"/>
      <c r="H36" s="15"/>
      <c r="I36" s="16"/>
      <c r="J36" s="16"/>
      <c r="K36" s="17"/>
      <c r="L36" s="16"/>
      <c r="M36" s="16"/>
      <c r="N36" s="16"/>
      <c r="O36" s="17"/>
    </row>
    <row r="37" spans="1:15" x14ac:dyDescent="0.3">
      <c r="A37" s="10" t="s">
        <v>154</v>
      </c>
      <c r="B37" s="39" t="s">
        <v>155</v>
      </c>
      <c r="C37" s="38">
        <v>3820</v>
      </c>
      <c r="D37" s="49"/>
      <c r="E37" s="50"/>
      <c r="F37" s="20"/>
      <c r="G37" s="21"/>
      <c r="H37" s="19"/>
      <c r="I37" s="20"/>
      <c r="J37" s="20"/>
      <c r="K37" s="21"/>
      <c r="L37" s="20"/>
      <c r="M37" s="20"/>
      <c r="N37" s="20"/>
      <c r="O37" s="21"/>
    </row>
    <row r="38" spans="1:15" x14ac:dyDescent="0.3">
      <c r="A38" s="31"/>
      <c r="B38" s="31"/>
      <c r="C38" s="31"/>
      <c r="D38" s="51"/>
      <c r="E38" s="51"/>
      <c r="F38" s="29"/>
      <c r="G38" s="29"/>
      <c r="H38" s="29"/>
      <c r="I38" s="29"/>
      <c r="J38" s="29"/>
      <c r="K38" s="29"/>
      <c r="L38" s="29"/>
      <c r="M38" s="29"/>
      <c r="N38" s="29"/>
      <c r="O38" s="29"/>
    </row>
    <row r="39" spans="1:15" x14ac:dyDescent="0.3">
      <c r="A39" s="7" t="s">
        <v>164</v>
      </c>
      <c r="B39" s="33"/>
      <c r="C39" s="33"/>
      <c r="D39" s="44"/>
      <c r="E39" s="44"/>
      <c r="F39" s="8"/>
      <c r="G39" s="9"/>
      <c r="H39" s="8"/>
      <c r="I39" s="8"/>
      <c r="J39" s="8"/>
      <c r="K39" s="9"/>
      <c r="L39" s="8"/>
      <c r="M39" s="8"/>
      <c r="N39" s="8"/>
      <c r="O39" s="9"/>
    </row>
    <row r="40" spans="1:15" x14ac:dyDescent="0.3">
      <c r="A40" s="10" t="s">
        <v>139</v>
      </c>
      <c r="B40" s="38" t="s">
        <v>140</v>
      </c>
      <c r="C40" s="38">
        <v>3820</v>
      </c>
      <c r="D40" s="45"/>
      <c r="E40" s="46"/>
      <c r="F40" s="12">
        <f>F6+F18+F29</f>
        <v>4015.4369999999999</v>
      </c>
      <c r="G40" s="13">
        <f t="shared" ref="G40:O40" si="0">G6+G18+G29</f>
        <v>1683.346</v>
      </c>
      <c r="H40" s="11">
        <f t="shared" si="0"/>
        <v>9209.393</v>
      </c>
      <c r="I40" s="12">
        <f>I6+I18+I29</f>
        <v>7093.9709999999995</v>
      </c>
      <c r="J40" s="12">
        <f t="shared" si="0"/>
        <v>4384.0610000000006</v>
      </c>
      <c r="K40" s="13">
        <f t="shared" si="0"/>
        <v>1743.0770000000002</v>
      </c>
      <c r="L40" s="12">
        <f t="shared" si="0"/>
        <v>9016.8439999999991</v>
      </c>
      <c r="M40" s="12">
        <f t="shared" si="0"/>
        <v>6405.6889999999994</v>
      </c>
      <c r="N40" s="12">
        <f t="shared" si="0"/>
        <v>3703.5320000000002</v>
      </c>
      <c r="O40" s="13">
        <f t="shared" si="0"/>
        <v>1481.2360000000001</v>
      </c>
    </row>
    <row r="41" spans="1:15" x14ac:dyDescent="0.3">
      <c r="A41" s="14" t="s">
        <v>141</v>
      </c>
      <c r="B41" s="38"/>
      <c r="C41" s="38">
        <v>3820</v>
      </c>
      <c r="D41" s="47"/>
      <c r="E41" s="48"/>
      <c r="F41" s="16">
        <f t="shared" ref="F41:O41" si="1">F7+F19+F30</f>
        <v>-3856.8289999999997</v>
      </c>
      <c r="G41" s="17">
        <f t="shared" si="1"/>
        <v>-1734.9960000000001</v>
      </c>
      <c r="H41" s="15">
        <f t="shared" si="1"/>
        <v>-8501.8189999999995</v>
      </c>
      <c r="I41" s="16">
        <f t="shared" si="1"/>
        <v>-6529.5859999999993</v>
      </c>
      <c r="J41" s="16">
        <f t="shared" si="1"/>
        <v>-4220.9070000000002</v>
      </c>
      <c r="K41" s="17">
        <f t="shared" si="1"/>
        <v>-1837.4880000000001</v>
      </c>
      <c r="L41" s="16">
        <f t="shared" si="1"/>
        <v>-9110.6360000000004</v>
      </c>
      <c r="M41" s="16">
        <f t="shared" si="1"/>
        <v>-6585.7570000000005</v>
      </c>
      <c r="N41" s="16">
        <f t="shared" si="1"/>
        <v>-4194.7090000000007</v>
      </c>
      <c r="O41" s="17">
        <f t="shared" si="1"/>
        <v>-1587.779</v>
      </c>
    </row>
    <row r="42" spans="1:15" x14ac:dyDescent="0.3">
      <c r="A42" s="14" t="s">
        <v>142</v>
      </c>
      <c r="B42" s="38" t="s">
        <v>143</v>
      </c>
      <c r="C42" s="38">
        <v>3820</v>
      </c>
      <c r="D42" s="47"/>
      <c r="E42" s="48"/>
      <c r="F42" s="16">
        <f t="shared" ref="F42:O48" si="2">F8+F20</f>
        <v>-1.885</v>
      </c>
      <c r="G42" s="17">
        <f t="shared" si="2"/>
        <v>-1.056</v>
      </c>
      <c r="H42" s="15">
        <f t="shared" si="2"/>
        <v>17.100000000000001</v>
      </c>
      <c r="I42" s="16">
        <f t="shared" si="2"/>
        <v>10.512</v>
      </c>
      <c r="J42" s="16">
        <f t="shared" si="2"/>
        <v>4.2210000000000001</v>
      </c>
      <c r="K42" s="17">
        <f t="shared" si="2"/>
        <v>-0.40600000000000003</v>
      </c>
      <c r="L42" s="16">
        <f t="shared" si="2"/>
        <v>8.777000000000001</v>
      </c>
      <c r="M42" s="16">
        <f t="shared" si="2"/>
        <v>3.7189999999999999</v>
      </c>
      <c r="N42" s="16">
        <f t="shared" si="2"/>
        <v>0.64100000000000001</v>
      </c>
      <c r="O42" s="17">
        <f t="shared" si="2"/>
        <v>-1.7909999999999999</v>
      </c>
    </row>
    <row r="43" spans="1:15" x14ac:dyDescent="0.3">
      <c r="A43" s="14" t="s">
        <v>144</v>
      </c>
      <c r="B43" s="38" t="s">
        <v>145</v>
      </c>
      <c r="C43" s="38">
        <v>3820</v>
      </c>
      <c r="D43" s="47"/>
      <c r="E43" s="48"/>
      <c r="F43" s="16">
        <f t="shared" si="2"/>
        <v>0</v>
      </c>
      <c r="G43" s="17">
        <f t="shared" si="2"/>
        <v>0</v>
      </c>
      <c r="H43" s="15">
        <f t="shared" si="2"/>
        <v>-0.72199999999999998</v>
      </c>
      <c r="I43" s="16">
        <f t="shared" si="2"/>
        <v>0</v>
      </c>
      <c r="J43" s="16">
        <f t="shared" si="2"/>
        <v>0</v>
      </c>
      <c r="K43" s="17">
        <f t="shared" si="2"/>
        <v>0</v>
      </c>
      <c r="L43" s="16">
        <f t="shared" si="2"/>
        <v>0</v>
      </c>
      <c r="M43" s="16">
        <f t="shared" si="2"/>
        <v>0</v>
      </c>
      <c r="N43" s="16">
        <f t="shared" si="2"/>
        <v>0</v>
      </c>
      <c r="O43" s="17">
        <f t="shared" si="2"/>
        <v>0</v>
      </c>
    </row>
    <row r="44" spans="1:15" x14ac:dyDescent="0.3">
      <c r="A44" s="14" t="s">
        <v>146</v>
      </c>
      <c r="B44" s="38" t="s">
        <v>147</v>
      </c>
      <c r="C44" s="38">
        <v>3820</v>
      </c>
      <c r="D44" s="47"/>
      <c r="E44" s="48"/>
      <c r="F44" s="16">
        <f t="shared" si="2"/>
        <v>-230.923</v>
      </c>
      <c r="G44" s="17">
        <f t="shared" si="2"/>
        <v>-115.10299999999999</v>
      </c>
      <c r="H44" s="15">
        <f t="shared" si="2"/>
        <v>-482.25799999999998</v>
      </c>
      <c r="I44" s="16">
        <f t="shared" si="2"/>
        <v>-363.15700000000004</v>
      </c>
      <c r="J44" s="16">
        <f t="shared" si="2"/>
        <v>-243.29300000000001</v>
      </c>
      <c r="K44" s="17">
        <f t="shared" si="2"/>
        <v>-120.628</v>
      </c>
      <c r="L44" s="16">
        <f t="shared" si="2"/>
        <v>-403.56600000000003</v>
      </c>
      <c r="M44" s="16">
        <f t="shared" si="2"/>
        <v>-299.495</v>
      </c>
      <c r="N44" s="16">
        <f t="shared" si="2"/>
        <v>-195.87700000000001</v>
      </c>
      <c r="O44" s="17">
        <f t="shared" si="2"/>
        <v>-95.796999999999997</v>
      </c>
    </row>
    <row r="45" spans="1:15" x14ac:dyDescent="0.3">
      <c r="A45" s="18" t="s">
        <v>148</v>
      </c>
      <c r="B45" s="39" t="s">
        <v>149</v>
      </c>
      <c r="C45" s="38">
        <v>3820</v>
      </c>
      <c r="D45" s="49"/>
      <c r="E45" s="50"/>
      <c r="F45" s="20">
        <f t="shared" si="2"/>
        <v>-74.099999999999994</v>
      </c>
      <c r="G45" s="21">
        <f t="shared" si="2"/>
        <v>-168.209</v>
      </c>
      <c r="H45" s="19">
        <f t="shared" si="2"/>
        <v>240.79399999999998</v>
      </c>
      <c r="I45" s="20">
        <f t="shared" si="2"/>
        <v>211.44</v>
      </c>
      <c r="J45" s="20">
        <f t="shared" si="2"/>
        <v>-74.818000000000012</v>
      </c>
      <c r="K45" s="21">
        <f t="shared" si="2"/>
        <v>-215.64499999999998</v>
      </c>
      <c r="L45" s="20">
        <f t="shared" si="2"/>
        <v>-488.58100000000002</v>
      </c>
      <c r="M45" s="20">
        <f t="shared" si="2"/>
        <v>-476.04400000000004</v>
      </c>
      <c r="N45" s="20">
        <f t="shared" si="2"/>
        <v>-686.61300000000006</v>
      </c>
      <c r="O45" s="21">
        <f t="shared" si="2"/>
        <v>-204.03100000000001</v>
      </c>
    </row>
    <row r="46" spans="1:15" x14ac:dyDescent="0.3">
      <c r="A46" s="14" t="s">
        <v>150</v>
      </c>
      <c r="B46" s="38" t="s">
        <v>151</v>
      </c>
      <c r="C46" s="38">
        <v>3820</v>
      </c>
      <c r="D46" s="47"/>
      <c r="E46" s="48"/>
      <c r="F46" s="16">
        <f t="shared" si="2"/>
        <v>2.609</v>
      </c>
      <c r="G46" s="17">
        <f t="shared" si="2"/>
        <v>2.1120000000000001</v>
      </c>
      <c r="H46" s="15">
        <f t="shared" si="2"/>
        <v>3.3660000000000001</v>
      </c>
      <c r="I46" s="16">
        <f t="shared" si="2"/>
        <v>5.452</v>
      </c>
      <c r="J46" s="16">
        <f t="shared" si="2"/>
        <v>7.9480000000000004</v>
      </c>
      <c r="K46" s="17">
        <f t="shared" si="2"/>
        <v>4.7350000000000003</v>
      </c>
      <c r="L46" s="16">
        <f t="shared" si="2"/>
        <v>15.420999999999999</v>
      </c>
      <c r="M46" s="16">
        <f t="shared" si="2"/>
        <v>7.2149999999999999</v>
      </c>
      <c r="N46" s="16">
        <f t="shared" si="2"/>
        <v>5.8680000000000003</v>
      </c>
      <c r="O46" s="17">
        <f t="shared" si="2"/>
        <v>2.3140000000000001</v>
      </c>
    </row>
    <row r="47" spans="1:15" x14ac:dyDescent="0.3">
      <c r="A47" s="22" t="s">
        <v>152</v>
      </c>
      <c r="B47" s="38" t="s">
        <v>153</v>
      </c>
      <c r="C47" s="38">
        <v>3820</v>
      </c>
      <c r="D47" s="47"/>
      <c r="E47" s="48"/>
      <c r="F47" s="16">
        <f t="shared" si="2"/>
        <v>-29.939</v>
      </c>
      <c r="G47" s="17">
        <f t="shared" si="2"/>
        <v>-40.045999999999999</v>
      </c>
      <c r="H47" s="15">
        <f t="shared" si="2"/>
        <v>-76.811000000000007</v>
      </c>
      <c r="I47" s="16">
        <f t="shared" si="2"/>
        <v>-61.470999999999997</v>
      </c>
      <c r="J47" s="16">
        <f t="shared" si="2"/>
        <v>-37.728999999999999</v>
      </c>
      <c r="K47" s="17">
        <f t="shared" si="2"/>
        <v>-16.66</v>
      </c>
      <c r="L47" s="16">
        <f t="shared" si="2"/>
        <v>-70.573999999999998</v>
      </c>
      <c r="M47" s="16">
        <f t="shared" si="2"/>
        <v>-46.054000000000002</v>
      </c>
      <c r="N47" s="16">
        <f t="shared" si="2"/>
        <v>-28.253</v>
      </c>
      <c r="O47" s="17">
        <f t="shared" si="2"/>
        <v>-11.777999999999999</v>
      </c>
    </row>
    <row r="48" spans="1:15" x14ac:dyDescent="0.3">
      <c r="A48" s="10" t="s">
        <v>154</v>
      </c>
      <c r="B48" s="39" t="s">
        <v>155</v>
      </c>
      <c r="C48" s="38">
        <v>3820</v>
      </c>
      <c r="D48" s="49"/>
      <c r="E48" s="50"/>
      <c r="F48" s="20">
        <f t="shared" si="2"/>
        <v>-101.73</v>
      </c>
      <c r="G48" s="21">
        <f t="shared" si="2"/>
        <v>-206.643</v>
      </c>
      <c r="H48" s="19">
        <f t="shared" si="2"/>
        <v>167.749</v>
      </c>
      <c r="I48" s="20">
        <f t="shared" si="2"/>
        <v>155.42099999999999</v>
      </c>
      <c r="J48" s="20">
        <f t="shared" si="2"/>
        <v>-104.29899999999999</v>
      </c>
      <c r="K48" s="21">
        <f t="shared" si="2"/>
        <v>-227.67000000000002</v>
      </c>
      <c r="L48" s="20">
        <f t="shared" si="2"/>
        <v>-543.43400000000008</v>
      </c>
      <c r="M48" s="20">
        <f t="shared" si="2"/>
        <v>-514.78300000000002</v>
      </c>
      <c r="N48" s="20">
        <f t="shared" si="2"/>
        <v>-709.798</v>
      </c>
      <c r="O48" s="21">
        <f t="shared" si="2"/>
        <v>-213.79499999999999</v>
      </c>
    </row>
    <row r="50" spans="1:15" x14ac:dyDescent="0.3">
      <c r="A50" s="7" t="s">
        <v>165</v>
      </c>
      <c r="B50" s="33"/>
      <c r="C50" s="33"/>
      <c r="D50" s="44"/>
      <c r="E50" s="44"/>
      <c r="F50" s="8"/>
      <c r="G50" s="9"/>
      <c r="H50" s="8"/>
      <c r="I50" s="8"/>
      <c r="J50" s="8"/>
      <c r="K50" s="9"/>
      <c r="L50" s="8"/>
      <c r="M50" s="8"/>
      <c r="N50" s="8"/>
      <c r="O50" s="9"/>
    </row>
    <row r="51" spans="1:15" x14ac:dyDescent="0.3">
      <c r="A51" s="10" t="s">
        <v>139</v>
      </c>
      <c r="B51" s="31"/>
      <c r="C51" s="31"/>
      <c r="D51" s="45"/>
      <c r="E51" s="46"/>
      <c r="F51" s="12">
        <f>F40-G40</f>
        <v>2332.0909999999999</v>
      </c>
      <c r="G51" s="13">
        <f>G40</f>
        <v>1683.346</v>
      </c>
      <c r="H51" s="11">
        <f>H40-I40</f>
        <v>2115.4220000000005</v>
      </c>
      <c r="I51" s="12">
        <f t="shared" ref="I51" si="3">I40-J40</f>
        <v>2709.9099999999989</v>
      </c>
      <c r="J51" s="12">
        <f>J40-K40</f>
        <v>2640.9840000000004</v>
      </c>
      <c r="K51" s="13">
        <f>K40</f>
        <v>1743.0770000000002</v>
      </c>
      <c r="L51" s="12">
        <f>L40-M40</f>
        <v>2611.1549999999997</v>
      </c>
      <c r="M51" s="12">
        <f t="shared" ref="M51" si="4">M40-N40</f>
        <v>2702.1569999999992</v>
      </c>
      <c r="N51" s="12">
        <f>N40-O40</f>
        <v>2222.2960000000003</v>
      </c>
      <c r="O51" s="13">
        <f>O40</f>
        <v>1481.2360000000001</v>
      </c>
    </row>
    <row r="52" spans="1:15" x14ac:dyDescent="0.3">
      <c r="A52" s="14" t="s">
        <v>141</v>
      </c>
      <c r="B52" s="34"/>
      <c r="C52" s="34"/>
      <c r="D52" s="47"/>
      <c r="E52" s="48"/>
      <c r="F52" s="16">
        <f t="shared" ref="F52:F56" si="5">F41-G41</f>
        <v>-2121.8329999999996</v>
      </c>
      <c r="G52" s="17">
        <f t="shared" ref="G52:G59" si="6">G41</f>
        <v>-1734.9960000000001</v>
      </c>
      <c r="H52" s="15">
        <f t="shared" ref="H52:J59" si="7">H41-I41</f>
        <v>-1972.2330000000002</v>
      </c>
      <c r="I52" s="16">
        <f t="shared" si="7"/>
        <v>-2308.6789999999992</v>
      </c>
      <c r="J52" s="16">
        <f t="shared" si="7"/>
        <v>-2383.4189999999999</v>
      </c>
      <c r="K52" s="17">
        <f t="shared" ref="K52:K59" si="8">K41</f>
        <v>-1837.4880000000001</v>
      </c>
      <c r="L52" s="16">
        <f t="shared" ref="L52:N59" si="9">L41-M41</f>
        <v>-2524.8789999999999</v>
      </c>
      <c r="M52" s="16">
        <f t="shared" si="9"/>
        <v>-2391.0479999999998</v>
      </c>
      <c r="N52" s="16">
        <f t="shared" si="9"/>
        <v>-2606.9300000000007</v>
      </c>
      <c r="O52" s="17">
        <f t="shared" ref="O52:O59" si="10">O41</f>
        <v>-1587.779</v>
      </c>
    </row>
    <row r="53" spans="1:15" x14ac:dyDescent="0.3">
      <c r="A53" s="14" t="s">
        <v>142</v>
      </c>
      <c r="B53" s="34"/>
      <c r="C53" s="34"/>
      <c r="D53" s="47"/>
      <c r="E53" s="48"/>
      <c r="F53" s="16">
        <f t="shared" si="5"/>
        <v>-0.82899999999999996</v>
      </c>
      <c r="G53" s="17">
        <f t="shared" si="6"/>
        <v>-1.056</v>
      </c>
      <c r="H53" s="15">
        <f t="shared" si="7"/>
        <v>6.588000000000001</v>
      </c>
      <c r="I53" s="16">
        <f t="shared" si="7"/>
        <v>6.2910000000000004</v>
      </c>
      <c r="J53" s="16">
        <f t="shared" si="7"/>
        <v>4.6269999999999998</v>
      </c>
      <c r="K53" s="17">
        <f t="shared" si="8"/>
        <v>-0.40600000000000003</v>
      </c>
      <c r="L53" s="16">
        <f t="shared" si="9"/>
        <v>5.0580000000000016</v>
      </c>
      <c r="M53" s="16">
        <f t="shared" si="9"/>
        <v>3.0779999999999998</v>
      </c>
      <c r="N53" s="16">
        <f t="shared" si="9"/>
        <v>2.4319999999999999</v>
      </c>
      <c r="O53" s="17">
        <f t="shared" si="10"/>
        <v>-1.7909999999999999</v>
      </c>
    </row>
    <row r="54" spans="1:15" x14ac:dyDescent="0.3">
      <c r="A54" s="14" t="s">
        <v>144</v>
      </c>
      <c r="B54" s="34"/>
      <c r="C54" s="34"/>
      <c r="D54" s="47"/>
      <c r="E54" s="48"/>
      <c r="F54" s="16">
        <f t="shared" si="5"/>
        <v>0</v>
      </c>
      <c r="G54" s="17">
        <f t="shared" si="6"/>
        <v>0</v>
      </c>
      <c r="H54" s="15">
        <f t="shared" si="7"/>
        <v>-0.72199999999999998</v>
      </c>
      <c r="I54" s="16">
        <f t="shared" si="7"/>
        <v>0</v>
      </c>
      <c r="J54" s="16">
        <f t="shared" si="7"/>
        <v>0</v>
      </c>
      <c r="K54" s="17">
        <f t="shared" si="8"/>
        <v>0</v>
      </c>
      <c r="L54" s="16">
        <f t="shared" si="9"/>
        <v>0</v>
      </c>
      <c r="M54" s="16">
        <f t="shared" si="9"/>
        <v>0</v>
      </c>
      <c r="N54" s="16">
        <f t="shared" si="9"/>
        <v>0</v>
      </c>
      <c r="O54" s="17">
        <f t="shared" si="10"/>
        <v>0</v>
      </c>
    </row>
    <row r="55" spans="1:15" x14ac:dyDescent="0.3">
      <c r="A55" s="14" t="s">
        <v>146</v>
      </c>
      <c r="B55" s="34"/>
      <c r="C55" s="34"/>
      <c r="D55" s="47"/>
      <c r="E55" s="48"/>
      <c r="F55" s="16">
        <f t="shared" si="5"/>
        <v>-115.82000000000001</v>
      </c>
      <c r="G55" s="17">
        <f t="shared" si="6"/>
        <v>-115.10299999999999</v>
      </c>
      <c r="H55" s="15">
        <f t="shared" si="7"/>
        <v>-119.10099999999994</v>
      </c>
      <c r="I55" s="16">
        <f t="shared" si="7"/>
        <v>-119.86400000000003</v>
      </c>
      <c r="J55" s="16">
        <f t="shared" si="7"/>
        <v>-122.66500000000001</v>
      </c>
      <c r="K55" s="17">
        <f t="shared" si="8"/>
        <v>-120.628</v>
      </c>
      <c r="L55" s="16">
        <f t="shared" si="9"/>
        <v>-104.07100000000003</v>
      </c>
      <c r="M55" s="16">
        <f t="shared" si="9"/>
        <v>-103.61799999999999</v>
      </c>
      <c r="N55" s="16">
        <f t="shared" si="9"/>
        <v>-100.08000000000001</v>
      </c>
      <c r="O55" s="17">
        <f t="shared" si="10"/>
        <v>-95.796999999999997</v>
      </c>
    </row>
    <row r="56" spans="1:15" x14ac:dyDescent="0.3">
      <c r="A56" s="18" t="s">
        <v>148</v>
      </c>
      <c r="B56" s="35"/>
      <c r="C56" s="35"/>
      <c r="D56" s="49"/>
      <c r="E56" s="50"/>
      <c r="F56" s="20">
        <f t="shared" si="5"/>
        <v>94.109000000000009</v>
      </c>
      <c r="G56" s="21">
        <f t="shared" si="6"/>
        <v>-168.209</v>
      </c>
      <c r="H56" s="19">
        <f t="shared" si="7"/>
        <v>29.353999999999985</v>
      </c>
      <c r="I56" s="20">
        <f t="shared" si="7"/>
        <v>286.25800000000004</v>
      </c>
      <c r="J56" s="20">
        <f t="shared" si="7"/>
        <v>140.82699999999997</v>
      </c>
      <c r="K56" s="21">
        <f t="shared" si="8"/>
        <v>-215.64499999999998</v>
      </c>
      <c r="L56" s="20">
        <f t="shared" si="9"/>
        <v>-12.536999999999978</v>
      </c>
      <c r="M56" s="20">
        <f t="shared" si="9"/>
        <v>210.56900000000002</v>
      </c>
      <c r="N56" s="20">
        <f t="shared" si="9"/>
        <v>-482.58200000000005</v>
      </c>
      <c r="O56" s="21">
        <f t="shared" si="10"/>
        <v>-204.03100000000001</v>
      </c>
    </row>
    <row r="57" spans="1:15" x14ac:dyDescent="0.3">
      <c r="A57" s="14" t="s">
        <v>150</v>
      </c>
      <c r="B57" s="34"/>
      <c r="C57" s="34"/>
      <c r="D57" s="47"/>
      <c r="E57" s="48"/>
      <c r="F57" s="16">
        <f>F46-G46</f>
        <v>0.49699999999999989</v>
      </c>
      <c r="G57" s="17">
        <f t="shared" si="6"/>
        <v>2.1120000000000001</v>
      </c>
      <c r="H57" s="15">
        <f t="shared" si="7"/>
        <v>-2.0859999999999999</v>
      </c>
      <c r="I57" s="16">
        <f t="shared" si="7"/>
        <v>-2.4960000000000004</v>
      </c>
      <c r="J57" s="16">
        <f t="shared" si="7"/>
        <v>3.2130000000000001</v>
      </c>
      <c r="K57" s="17">
        <f t="shared" si="8"/>
        <v>4.7350000000000003</v>
      </c>
      <c r="L57" s="16">
        <f t="shared" si="9"/>
        <v>8.2059999999999995</v>
      </c>
      <c r="M57" s="16">
        <f t="shared" si="9"/>
        <v>1.3469999999999995</v>
      </c>
      <c r="N57" s="16">
        <f t="shared" si="9"/>
        <v>3.5540000000000003</v>
      </c>
      <c r="O57" s="17">
        <f t="shared" si="10"/>
        <v>2.3140000000000001</v>
      </c>
    </row>
    <row r="58" spans="1:15" x14ac:dyDescent="0.3">
      <c r="A58" s="22" t="s">
        <v>152</v>
      </c>
      <c r="B58" s="34"/>
      <c r="C58" s="34"/>
      <c r="D58" s="47"/>
      <c r="E58" s="48"/>
      <c r="F58" s="16">
        <f>F47-G47</f>
        <v>10.106999999999999</v>
      </c>
      <c r="G58" s="17">
        <f t="shared" si="6"/>
        <v>-40.045999999999999</v>
      </c>
      <c r="H58" s="15">
        <f t="shared" si="7"/>
        <v>-15.340000000000011</v>
      </c>
      <c r="I58" s="16">
        <f t="shared" si="7"/>
        <v>-23.741999999999997</v>
      </c>
      <c r="J58" s="16">
        <f t="shared" si="7"/>
        <v>-21.068999999999999</v>
      </c>
      <c r="K58" s="17">
        <f t="shared" si="8"/>
        <v>-16.66</v>
      </c>
      <c r="L58" s="16">
        <f t="shared" si="9"/>
        <v>-24.519999999999996</v>
      </c>
      <c r="M58" s="16">
        <f t="shared" si="9"/>
        <v>-17.801000000000002</v>
      </c>
      <c r="N58" s="16">
        <f t="shared" si="9"/>
        <v>-16.475000000000001</v>
      </c>
      <c r="O58" s="17">
        <f t="shared" si="10"/>
        <v>-11.777999999999999</v>
      </c>
    </row>
    <row r="59" spans="1:15" x14ac:dyDescent="0.3">
      <c r="A59" s="10" t="s">
        <v>154</v>
      </c>
      <c r="B59" s="31"/>
      <c r="C59" s="31"/>
      <c r="D59" s="49"/>
      <c r="E59" s="50"/>
      <c r="F59" s="20">
        <f>F48-G48</f>
        <v>104.913</v>
      </c>
      <c r="G59" s="21">
        <f t="shared" si="6"/>
        <v>-206.643</v>
      </c>
      <c r="H59" s="19">
        <f t="shared" si="7"/>
        <v>12.328000000000003</v>
      </c>
      <c r="I59" s="20">
        <f t="shared" si="7"/>
        <v>259.71999999999997</v>
      </c>
      <c r="J59" s="20">
        <f t="shared" si="7"/>
        <v>123.37100000000002</v>
      </c>
      <c r="K59" s="21">
        <f t="shared" si="8"/>
        <v>-227.67000000000002</v>
      </c>
      <c r="L59" s="20">
        <f t="shared" si="9"/>
        <v>-28.651000000000067</v>
      </c>
      <c r="M59" s="20">
        <f t="shared" si="9"/>
        <v>195.01499999999999</v>
      </c>
      <c r="N59" s="20">
        <f t="shared" si="9"/>
        <v>-496.00300000000004</v>
      </c>
      <c r="O59" s="21">
        <f t="shared" si="10"/>
        <v>-213.79499999999999</v>
      </c>
    </row>
    <row r="62" spans="1:15" x14ac:dyDescent="0.3">
      <c r="A62" s="7" t="s">
        <v>166</v>
      </c>
      <c r="B62" s="33"/>
      <c r="C62" s="33"/>
      <c r="D62" s="44"/>
      <c r="E62" s="44"/>
      <c r="F62" s="8"/>
      <c r="G62" s="9"/>
      <c r="H62" s="8"/>
      <c r="I62" s="8"/>
      <c r="J62" s="8"/>
      <c r="K62" s="9"/>
      <c r="L62" s="8"/>
      <c r="M62" s="8"/>
      <c r="N62" s="8"/>
      <c r="O62" s="9"/>
    </row>
    <row r="63" spans="1:15" x14ac:dyDescent="0.3">
      <c r="A63" s="10" t="s">
        <v>139</v>
      </c>
      <c r="B63" s="38" t="s">
        <v>140</v>
      </c>
      <c r="C63" s="38">
        <v>3820</v>
      </c>
      <c r="D63" s="45">
        <v>0</v>
      </c>
      <c r="E63" s="46">
        <v>0</v>
      </c>
      <c r="F63" s="12">
        <v>7181.2330000000002</v>
      </c>
      <c r="G63" s="13">
        <v>3580.4229999999998</v>
      </c>
      <c r="H63" s="11">
        <v>14463.834000000001</v>
      </c>
      <c r="I63" s="12">
        <v>10285.807000000001</v>
      </c>
      <c r="J63" s="12">
        <v>6949.0789999999997</v>
      </c>
      <c r="K63" s="13">
        <v>3438.5839999999998</v>
      </c>
      <c r="L63" s="12">
        <v>13070.336693957192</v>
      </c>
      <c r="M63" s="12">
        <v>9466.8370576551606</v>
      </c>
      <c r="N63" s="12">
        <v>6466.6182059412222</v>
      </c>
      <c r="O63" s="13">
        <v>3017.7323144691218</v>
      </c>
    </row>
    <row r="64" spans="1:15" x14ac:dyDescent="0.3">
      <c r="A64" s="14" t="s">
        <v>141</v>
      </c>
      <c r="B64" s="38"/>
      <c r="C64" s="38">
        <v>3820</v>
      </c>
      <c r="D64" s="47">
        <v>0</v>
      </c>
      <c r="E64" s="48">
        <v>0</v>
      </c>
      <c r="F64" s="16">
        <v>-6863.5010000000002</v>
      </c>
      <c r="G64" s="17">
        <v>-3431.3639999999996</v>
      </c>
      <c r="H64" s="15">
        <v>-13972.8815</v>
      </c>
      <c r="I64" s="16">
        <v>-9862.2489999999998</v>
      </c>
      <c r="J64" s="16">
        <v>-6664.0819999999994</v>
      </c>
      <c r="K64" s="17">
        <v>-3303.0239999999999</v>
      </c>
      <c r="L64" s="16">
        <v>-12615.033262661122</v>
      </c>
      <c r="M64" s="16">
        <v>-9127.1289109630179</v>
      </c>
      <c r="N64" s="16">
        <v>-6239.3835271025873</v>
      </c>
      <c r="O64" s="17">
        <v>-2912.7405148617422</v>
      </c>
    </row>
    <row r="65" spans="1:15" x14ac:dyDescent="0.3">
      <c r="A65" s="14" t="s">
        <v>142</v>
      </c>
      <c r="B65" s="38" t="s">
        <v>143</v>
      </c>
      <c r="C65" s="38">
        <v>3820</v>
      </c>
      <c r="D65" s="47">
        <v>0</v>
      </c>
      <c r="E65" s="48">
        <v>0</v>
      </c>
      <c r="F65" s="16">
        <v>0</v>
      </c>
      <c r="G65" s="17">
        <v>0</v>
      </c>
      <c r="H65" s="15">
        <v>0</v>
      </c>
      <c r="I65" s="16">
        <v>0</v>
      </c>
      <c r="J65" s="16">
        <v>0</v>
      </c>
      <c r="K65" s="17">
        <v>0</v>
      </c>
      <c r="L65" s="16">
        <v>0</v>
      </c>
      <c r="M65" s="16">
        <v>0</v>
      </c>
      <c r="N65" s="16">
        <v>0</v>
      </c>
      <c r="O65" s="17">
        <v>0</v>
      </c>
    </row>
    <row r="66" spans="1:15" x14ac:dyDescent="0.3">
      <c r="A66" s="14" t="s">
        <v>144</v>
      </c>
      <c r="B66" s="38" t="s">
        <v>145</v>
      </c>
      <c r="C66" s="38">
        <v>3820</v>
      </c>
      <c r="D66" s="47">
        <v>0</v>
      </c>
      <c r="E66" s="48">
        <v>0</v>
      </c>
      <c r="F66" s="16">
        <v>0</v>
      </c>
      <c r="G66" s="17">
        <v>0</v>
      </c>
      <c r="H66" s="15">
        <v>0</v>
      </c>
      <c r="I66" s="16">
        <v>0</v>
      </c>
      <c r="J66" s="16">
        <v>0</v>
      </c>
      <c r="K66" s="17">
        <v>0</v>
      </c>
      <c r="L66" s="16">
        <v>0</v>
      </c>
      <c r="M66" s="16">
        <v>0</v>
      </c>
      <c r="N66" s="16">
        <v>0</v>
      </c>
      <c r="O66" s="17">
        <v>0</v>
      </c>
    </row>
    <row r="67" spans="1:15" x14ac:dyDescent="0.3">
      <c r="A67" s="14" t="s">
        <v>146</v>
      </c>
      <c r="B67" s="38" t="s">
        <v>147</v>
      </c>
      <c r="C67" s="38">
        <v>3820</v>
      </c>
      <c r="D67" s="47"/>
      <c r="E67" s="48"/>
      <c r="F67" s="16">
        <v>-83.072999999999993</v>
      </c>
      <c r="G67" s="17">
        <v>-42.188000000000002</v>
      </c>
      <c r="H67" s="15">
        <v>-150.13600000000002</v>
      </c>
      <c r="I67" s="16">
        <v>-108.128</v>
      </c>
      <c r="J67" s="16">
        <v>-71.87</v>
      </c>
      <c r="K67" s="17">
        <v>-34.869999999999997</v>
      </c>
      <c r="L67" s="16">
        <v>-69.672484633558469</v>
      </c>
      <c r="M67" s="16">
        <v>-50.194978066975153</v>
      </c>
      <c r="N67" s="16">
        <v>-33.041291410917793</v>
      </c>
      <c r="O67" s="17">
        <v>-16.723669291713904</v>
      </c>
    </row>
    <row r="68" spans="1:15" x14ac:dyDescent="0.3">
      <c r="A68" s="18" t="s">
        <v>148</v>
      </c>
      <c r="B68" s="39" t="s">
        <v>149</v>
      </c>
      <c r="C68" s="38">
        <v>3820</v>
      </c>
      <c r="D68" s="49">
        <v>0</v>
      </c>
      <c r="E68" s="50">
        <v>0</v>
      </c>
      <c r="F68" s="20">
        <v>234.65899999999999</v>
      </c>
      <c r="G68" s="21">
        <v>106.871</v>
      </c>
      <c r="H68" s="19">
        <v>340.81649999999996</v>
      </c>
      <c r="I68" s="20">
        <v>315.43</v>
      </c>
      <c r="J68" s="20">
        <v>213.12699999999998</v>
      </c>
      <c r="K68" s="21">
        <v>100.69</v>
      </c>
      <c r="L68" s="20">
        <v>385.63094666251237</v>
      </c>
      <c r="M68" s="20">
        <v>289.48316862516555</v>
      </c>
      <c r="N68" s="20">
        <v>194.19338742771697</v>
      </c>
      <c r="O68" s="21">
        <v>88.268130315665672</v>
      </c>
    </row>
    <row r="69" spans="1:15" x14ac:dyDescent="0.3">
      <c r="A69" s="14" t="s">
        <v>150</v>
      </c>
      <c r="B69" s="38" t="s">
        <v>151</v>
      </c>
      <c r="C69" s="38">
        <v>3820</v>
      </c>
      <c r="D69" s="47"/>
      <c r="E69" s="48"/>
      <c r="F69" s="16">
        <v>23.472999999999999</v>
      </c>
      <c r="G69" s="17">
        <v>11.759</v>
      </c>
      <c r="H69" s="15">
        <v>46.095500000000001</v>
      </c>
      <c r="I69" s="16">
        <v>37.061</v>
      </c>
      <c r="J69" s="16">
        <v>27.52</v>
      </c>
      <c r="K69" s="17">
        <v>9.32</v>
      </c>
      <c r="L69" s="16">
        <v>38.532372817810014</v>
      </c>
      <c r="M69" s="16">
        <v>29.947008228621268</v>
      </c>
      <c r="N69" s="16">
        <v>19.71278711337764</v>
      </c>
      <c r="O69" s="17">
        <v>8.7740418091144061</v>
      </c>
    </row>
    <row r="70" spans="1:15" x14ac:dyDescent="0.3">
      <c r="A70" s="22" t="s">
        <v>152</v>
      </c>
      <c r="B70" s="38" t="s">
        <v>153</v>
      </c>
      <c r="C70" s="38">
        <v>3820</v>
      </c>
      <c r="D70" s="47">
        <v>0</v>
      </c>
      <c r="E70" s="48">
        <v>0</v>
      </c>
      <c r="F70" s="16"/>
      <c r="G70" s="17"/>
      <c r="H70" s="15">
        <v>0</v>
      </c>
      <c r="I70" s="16">
        <v>0</v>
      </c>
      <c r="J70" s="16"/>
      <c r="K70" s="17"/>
      <c r="L70" s="16">
        <v>18.692983132717831</v>
      </c>
      <c r="M70" s="16">
        <v>14.85060588183933</v>
      </c>
      <c r="N70" s="16">
        <v>9.7631265878807838</v>
      </c>
      <c r="O70" s="17">
        <v>4.2993956155673434</v>
      </c>
    </row>
    <row r="71" spans="1:15" x14ac:dyDescent="0.3">
      <c r="A71" s="10" t="s">
        <v>154</v>
      </c>
      <c r="B71" s="39" t="s">
        <v>155</v>
      </c>
      <c r="C71" s="38">
        <v>3820</v>
      </c>
      <c r="D71" s="49">
        <v>0</v>
      </c>
      <c r="E71" s="50">
        <v>0</v>
      </c>
      <c r="F71" s="20">
        <v>258.13200000000001</v>
      </c>
      <c r="G71" s="21">
        <v>118.63</v>
      </c>
      <c r="H71" s="19">
        <v>386.91199999999998</v>
      </c>
      <c r="I71" s="20">
        <v>352.49099999999999</v>
      </c>
      <c r="J71" s="20">
        <v>240.64699999999999</v>
      </c>
      <c r="K71" s="21">
        <v>110.01</v>
      </c>
      <c r="L71" s="20">
        <v>442.85630261304021</v>
      </c>
      <c r="M71" s="20">
        <v>334.28078273562613</v>
      </c>
      <c r="N71" s="20">
        <v>223.66930112897538</v>
      </c>
      <c r="O71" s="21">
        <v>101.341567740347</v>
      </c>
    </row>
    <row r="73" spans="1:15" x14ac:dyDescent="0.3">
      <c r="A73" s="7" t="s">
        <v>167</v>
      </c>
      <c r="B73" s="33"/>
      <c r="C73" s="33"/>
      <c r="D73" s="44"/>
      <c r="E73" s="44"/>
      <c r="F73" s="8"/>
      <c r="G73" s="9"/>
      <c r="H73" s="8"/>
      <c r="I73" s="8"/>
      <c r="J73" s="8"/>
      <c r="K73" s="9"/>
      <c r="L73" s="8"/>
      <c r="M73" s="8"/>
      <c r="N73" s="8"/>
      <c r="O73" s="9"/>
    </row>
    <row r="74" spans="1:15" x14ac:dyDescent="0.3">
      <c r="A74" s="10" t="s">
        <v>139</v>
      </c>
      <c r="B74" s="31"/>
      <c r="C74" s="31"/>
      <c r="D74" s="45">
        <f>D63-E63</f>
        <v>0</v>
      </c>
      <c r="E74" s="46"/>
      <c r="F74" s="12">
        <f>F63-G63</f>
        <v>3600.8100000000004</v>
      </c>
      <c r="G74" s="13">
        <f>G63</f>
        <v>3580.4229999999998</v>
      </c>
      <c r="H74" s="11">
        <f>H63-I63</f>
        <v>4178.027</v>
      </c>
      <c r="I74" s="12">
        <f t="shared" ref="I74" si="11">I63-J63</f>
        <v>3336.728000000001</v>
      </c>
      <c r="J74" s="12">
        <f>J63-K63</f>
        <v>3510.4949999999999</v>
      </c>
      <c r="K74" s="13">
        <f>K63</f>
        <v>3438.5839999999998</v>
      </c>
      <c r="L74" s="12">
        <f>L63-M63</f>
        <v>3603.4996363020309</v>
      </c>
      <c r="M74" s="12">
        <f t="shared" ref="M74" si="12">M63-N63</f>
        <v>3000.2188517139384</v>
      </c>
      <c r="N74" s="12">
        <f>N63-O63</f>
        <v>3448.8858914721004</v>
      </c>
      <c r="O74" s="13">
        <f>O63</f>
        <v>3017.7323144691218</v>
      </c>
    </row>
    <row r="75" spans="1:15" x14ac:dyDescent="0.3">
      <c r="A75" s="14" t="s">
        <v>141</v>
      </c>
      <c r="B75" s="34"/>
      <c r="C75" s="34"/>
      <c r="D75" s="47">
        <f t="shared" ref="D75:F82" si="13">D64-E64</f>
        <v>0</v>
      </c>
      <c r="E75" s="48"/>
      <c r="F75" s="16">
        <f t="shared" si="13"/>
        <v>-3432.1370000000006</v>
      </c>
      <c r="G75" s="17">
        <f t="shared" ref="G75:G82" si="14">G64</f>
        <v>-3431.3639999999996</v>
      </c>
      <c r="H75" s="15">
        <f t="shared" ref="H75:J82" si="15">H64-I64</f>
        <v>-4110.6324999999997</v>
      </c>
      <c r="I75" s="16">
        <f t="shared" si="15"/>
        <v>-3198.1670000000004</v>
      </c>
      <c r="J75" s="16">
        <f t="shared" si="15"/>
        <v>-3361.0579999999995</v>
      </c>
      <c r="K75" s="17">
        <f t="shared" ref="K75:K82" si="16">K64</f>
        <v>-3303.0239999999999</v>
      </c>
      <c r="L75" s="16">
        <f t="shared" ref="L75:N82" si="17">L64-M64</f>
        <v>-3487.9043516981037</v>
      </c>
      <c r="M75" s="16">
        <f t="shared" si="17"/>
        <v>-2887.7453838604306</v>
      </c>
      <c r="N75" s="16">
        <f t="shared" si="17"/>
        <v>-3326.6430122408451</v>
      </c>
      <c r="O75" s="17">
        <f t="shared" ref="O75:O82" si="18">O64</f>
        <v>-2912.7405148617422</v>
      </c>
    </row>
    <row r="76" spans="1:15" x14ac:dyDescent="0.3">
      <c r="A76" s="14" t="s">
        <v>142</v>
      </c>
      <c r="B76" s="34"/>
      <c r="C76" s="34"/>
      <c r="D76" s="47">
        <f t="shared" si="13"/>
        <v>0</v>
      </c>
      <c r="E76" s="48"/>
      <c r="F76" s="16">
        <f t="shared" si="13"/>
        <v>0</v>
      </c>
      <c r="G76" s="17">
        <f t="shared" si="14"/>
        <v>0</v>
      </c>
      <c r="H76" s="15">
        <f t="shared" si="15"/>
        <v>0</v>
      </c>
      <c r="I76" s="16">
        <f t="shared" si="15"/>
        <v>0</v>
      </c>
      <c r="J76" s="16">
        <f t="shared" si="15"/>
        <v>0</v>
      </c>
      <c r="K76" s="17">
        <f t="shared" si="16"/>
        <v>0</v>
      </c>
      <c r="L76" s="16">
        <f t="shared" si="17"/>
        <v>0</v>
      </c>
      <c r="M76" s="16">
        <f t="shared" si="17"/>
        <v>0</v>
      </c>
      <c r="N76" s="16">
        <f t="shared" si="17"/>
        <v>0</v>
      </c>
      <c r="O76" s="17">
        <f t="shared" si="18"/>
        <v>0</v>
      </c>
    </row>
    <row r="77" spans="1:15" x14ac:dyDescent="0.3">
      <c r="A77" s="14" t="s">
        <v>144</v>
      </c>
      <c r="B77" s="34"/>
      <c r="C77" s="34"/>
      <c r="D77" s="47">
        <f t="shared" si="13"/>
        <v>0</v>
      </c>
      <c r="E77" s="48"/>
      <c r="F77" s="16">
        <f t="shared" si="13"/>
        <v>0</v>
      </c>
      <c r="G77" s="17">
        <f t="shared" si="14"/>
        <v>0</v>
      </c>
      <c r="H77" s="15">
        <f t="shared" si="15"/>
        <v>0</v>
      </c>
      <c r="I77" s="16">
        <f t="shared" si="15"/>
        <v>0</v>
      </c>
      <c r="J77" s="16">
        <f t="shared" si="15"/>
        <v>0</v>
      </c>
      <c r="K77" s="17">
        <f t="shared" si="16"/>
        <v>0</v>
      </c>
      <c r="L77" s="16">
        <f t="shared" si="17"/>
        <v>0</v>
      </c>
      <c r="M77" s="16">
        <f t="shared" si="17"/>
        <v>0</v>
      </c>
      <c r="N77" s="16">
        <f t="shared" si="17"/>
        <v>0</v>
      </c>
      <c r="O77" s="17">
        <f t="shared" si="18"/>
        <v>0</v>
      </c>
    </row>
    <row r="78" spans="1:15" x14ac:dyDescent="0.3">
      <c r="A78" s="14" t="s">
        <v>146</v>
      </c>
      <c r="B78" s="34"/>
      <c r="C78" s="34"/>
      <c r="D78" s="47">
        <f t="shared" si="13"/>
        <v>0</v>
      </c>
      <c r="E78" s="48"/>
      <c r="F78" s="16">
        <f t="shared" si="13"/>
        <v>-40.884999999999991</v>
      </c>
      <c r="G78" s="17">
        <f t="shared" si="14"/>
        <v>-42.188000000000002</v>
      </c>
      <c r="H78" s="15">
        <f t="shared" si="15"/>
        <v>-42.008000000000024</v>
      </c>
      <c r="I78" s="16">
        <f t="shared" si="15"/>
        <v>-36.257999999999996</v>
      </c>
      <c r="J78" s="16">
        <f t="shared" si="15"/>
        <v>-37.000000000000007</v>
      </c>
      <c r="K78" s="17">
        <f t="shared" si="16"/>
        <v>-34.869999999999997</v>
      </c>
      <c r="L78" s="16">
        <f t="shared" si="17"/>
        <v>-19.477506566583315</v>
      </c>
      <c r="M78" s="16">
        <f t="shared" si="17"/>
        <v>-17.15368665605736</v>
      </c>
      <c r="N78" s="16">
        <f t="shared" si="17"/>
        <v>-16.317622119203889</v>
      </c>
      <c r="O78" s="17">
        <f t="shared" si="18"/>
        <v>-16.723669291713904</v>
      </c>
    </row>
    <row r="79" spans="1:15" x14ac:dyDescent="0.3">
      <c r="A79" s="18" t="s">
        <v>148</v>
      </c>
      <c r="B79" s="35"/>
      <c r="C79" s="35"/>
      <c r="D79" s="49">
        <f t="shared" si="13"/>
        <v>0</v>
      </c>
      <c r="E79" s="50"/>
      <c r="F79" s="20">
        <f t="shared" si="13"/>
        <v>127.788</v>
      </c>
      <c r="G79" s="21">
        <f t="shared" si="14"/>
        <v>106.871</v>
      </c>
      <c r="H79" s="19">
        <f t="shared" si="15"/>
        <v>25.386499999999955</v>
      </c>
      <c r="I79" s="20">
        <f t="shared" si="15"/>
        <v>102.30300000000003</v>
      </c>
      <c r="J79" s="20">
        <f t="shared" si="15"/>
        <v>112.43699999999998</v>
      </c>
      <c r="K79" s="21">
        <f t="shared" si="16"/>
        <v>100.69</v>
      </c>
      <c r="L79" s="20">
        <f t="shared" si="17"/>
        <v>96.147778037346825</v>
      </c>
      <c r="M79" s="20">
        <f t="shared" si="17"/>
        <v>95.289781197448576</v>
      </c>
      <c r="N79" s="20">
        <f t="shared" si="17"/>
        <v>105.9252571120513</v>
      </c>
      <c r="O79" s="21">
        <f t="shared" si="18"/>
        <v>88.268130315665672</v>
      </c>
    </row>
    <row r="80" spans="1:15" x14ac:dyDescent="0.3">
      <c r="A80" s="14" t="s">
        <v>150</v>
      </c>
      <c r="B80" s="34"/>
      <c r="C80" s="34"/>
      <c r="D80" s="47">
        <f t="shared" si="13"/>
        <v>0</v>
      </c>
      <c r="E80" s="48"/>
      <c r="F80" s="16">
        <f t="shared" si="13"/>
        <v>11.713999999999999</v>
      </c>
      <c r="G80" s="17">
        <f t="shared" si="14"/>
        <v>11.759</v>
      </c>
      <c r="H80" s="15">
        <f t="shared" si="15"/>
        <v>9.0345000000000013</v>
      </c>
      <c r="I80" s="16">
        <f t="shared" si="15"/>
        <v>9.5410000000000004</v>
      </c>
      <c r="J80" s="16">
        <f t="shared" si="15"/>
        <v>18.2</v>
      </c>
      <c r="K80" s="17">
        <f t="shared" si="16"/>
        <v>9.32</v>
      </c>
      <c r="L80" s="16">
        <f t="shared" si="17"/>
        <v>8.585364589188746</v>
      </c>
      <c r="M80" s="16">
        <f t="shared" si="17"/>
        <v>10.234221115243628</v>
      </c>
      <c r="N80" s="16">
        <f t="shared" si="17"/>
        <v>10.938745304263234</v>
      </c>
      <c r="O80" s="17">
        <f t="shared" si="18"/>
        <v>8.7740418091144061</v>
      </c>
    </row>
    <row r="81" spans="1:15" x14ac:dyDescent="0.3">
      <c r="A81" s="22" t="s">
        <v>152</v>
      </c>
      <c r="B81" s="34"/>
      <c r="C81" s="34"/>
      <c r="D81" s="47">
        <f t="shared" si="13"/>
        <v>0</v>
      </c>
      <c r="E81" s="48"/>
      <c r="F81" s="16">
        <f t="shared" si="13"/>
        <v>0</v>
      </c>
      <c r="G81" s="17">
        <f t="shared" si="14"/>
        <v>0</v>
      </c>
      <c r="H81" s="15">
        <f t="shared" si="15"/>
        <v>0</v>
      </c>
      <c r="I81" s="16">
        <f t="shared" si="15"/>
        <v>0</v>
      </c>
      <c r="J81" s="16">
        <f t="shared" si="15"/>
        <v>0</v>
      </c>
      <c r="K81" s="17">
        <f t="shared" si="16"/>
        <v>0</v>
      </c>
      <c r="L81" s="16">
        <f t="shared" si="17"/>
        <v>3.842377250878501</v>
      </c>
      <c r="M81" s="16">
        <f t="shared" si="17"/>
        <v>5.0874792939585465</v>
      </c>
      <c r="N81" s="16">
        <f t="shared" si="17"/>
        <v>5.4637309723134404</v>
      </c>
      <c r="O81" s="17">
        <f t="shared" si="18"/>
        <v>4.2993956155673434</v>
      </c>
    </row>
    <row r="82" spans="1:15" x14ac:dyDescent="0.3">
      <c r="A82" s="10" t="s">
        <v>154</v>
      </c>
      <c r="B82" s="31"/>
      <c r="C82" s="31"/>
      <c r="D82" s="49">
        <f t="shared" si="13"/>
        <v>0</v>
      </c>
      <c r="E82" s="50"/>
      <c r="F82" s="20">
        <f t="shared" si="13"/>
        <v>139.50200000000001</v>
      </c>
      <c r="G82" s="21">
        <f t="shared" si="14"/>
        <v>118.63</v>
      </c>
      <c r="H82" s="19">
        <f t="shared" si="15"/>
        <v>34.420999999999992</v>
      </c>
      <c r="I82" s="20">
        <f t="shared" si="15"/>
        <v>111.84399999999999</v>
      </c>
      <c r="J82" s="20">
        <f t="shared" si="15"/>
        <v>130.637</v>
      </c>
      <c r="K82" s="21">
        <f t="shared" si="16"/>
        <v>110.01</v>
      </c>
      <c r="L82" s="20">
        <f t="shared" si="17"/>
        <v>108.57551987741408</v>
      </c>
      <c r="M82" s="20">
        <f t="shared" si="17"/>
        <v>110.61148160665076</v>
      </c>
      <c r="N82" s="20">
        <f t="shared" si="17"/>
        <v>122.32773338862837</v>
      </c>
      <c r="O82" s="21">
        <f t="shared" si="18"/>
        <v>101.341567740347</v>
      </c>
    </row>
    <row r="86" spans="1:15" x14ac:dyDescent="0.3">
      <c r="A86" s="7" t="s">
        <v>168</v>
      </c>
      <c r="B86" s="33"/>
      <c r="C86" s="33"/>
      <c r="D86" s="44"/>
      <c r="E86" s="44"/>
      <c r="F86" s="8"/>
      <c r="G86" s="9"/>
      <c r="H86" s="8"/>
      <c r="I86" s="8"/>
      <c r="J86" s="8"/>
      <c r="K86" s="9"/>
      <c r="L86" s="8"/>
      <c r="M86" s="8"/>
      <c r="N86" s="8"/>
      <c r="O86" s="9"/>
    </row>
    <row r="87" spans="1:15" x14ac:dyDescent="0.3">
      <c r="A87" s="10" t="s">
        <v>139</v>
      </c>
      <c r="B87" s="31"/>
      <c r="C87" s="31"/>
      <c r="D87" s="45">
        <v>0</v>
      </c>
      <c r="E87" s="46">
        <v>0</v>
      </c>
      <c r="F87" s="12">
        <v>5934.4620000000004</v>
      </c>
      <c r="G87" s="13">
        <v>2595.5299999999997</v>
      </c>
      <c r="H87" s="11">
        <v>10802.648999999999</v>
      </c>
      <c r="I87" s="12">
        <v>7587.7729999999992</v>
      </c>
      <c r="J87" s="12">
        <v>5171.1289999999999</v>
      </c>
      <c r="K87" s="13">
        <v>2408.652</v>
      </c>
      <c r="L87" s="12">
        <v>9854.6569999999992</v>
      </c>
      <c r="M87" s="12">
        <v>6768.6549999999997</v>
      </c>
      <c r="N87" s="12">
        <v>4478.6819999999998</v>
      </c>
      <c r="O87" s="13">
        <v>1967.691</v>
      </c>
    </row>
    <row r="88" spans="1:15" x14ac:dyDescent="0.3">
      <c r="A88" s="14" t="s">
        <v>141</v>
      </c>
      <c r="B88" s="34"/>
      <c r="C88" s="34"/>
      <c r="D88" s="47">
        <v>0</v>
      </c>
      <c r="E88" s="48">
        <v>0</v>
      </c>
      <c r="F88" s="16">
        <v>-5723.4330000000009</v>
      </c>
      <c r="G88" s="17">
        <v>-2528.1299999999997</v>
      </c>
      <c r="H88" s="15">
        <v>-10558.198999999999</v>
      </c>
      <c r="I88" s="16">
        <v>-7336.1799999999994</v>
      </c>
      <c r="J88" s="16">
        <v>-4998.9540000000006</v>
      </c>
      <c r="K88" s="17">
        <v>-2340.922</v>
      </c>
      <c r="L88" s="16">
        <v>-9566.0629999999983</v>
      </c>
      <c r="M88" s="16">
        <v>-6576.018</v>
      </c>
      <c r="N88" s="16">
        <v>-4360.8090000000002</v>
      </c>
      <c r="O88" s="17">
        <v>-1923.9870000000001</v>
      </c>
    </row>
    <row r="89" spans="1:15" x14ac:dyDescent="0.3">
      <c r="A89" s="14" t="s">
        <v>142</v>
      </c>
      <c r="B89" s="34"/>
      <c r="C89" s="34"/>
      <c r="D89" s="47">
        <v>0</v>
      </c>
      <c r="E89" s="48">
        <v>0</v>
      </c>
      <c r="F89" s="16">
        <v>2.75</v>
      </c>
      <c r="G89" s="17">
        <v>0.8</v>
      </c>
      <c r="H89" s="15">
        <v>-107.706</v>
      </c>
      <c r="I89" s="16">
        <v>2.7509999999999999</v>
      </c>
      <c r="J89" s="16">
        <v>4.7699999999999996</v>
      </c>
      <c r="K89" s="17">
        <v>2.8239999999999998</v>
      </c>
      <c r="L89" s="16">
        <v>5.3949999999999996</v>
      </c>
      <c r="M89" s="16">
        <v>4.6379999999999999</v>
      </c>
      <c r="N89" s="16">
        <v>8.6110000000000007</v>
      </c>
      <c r="O89" s="17">
        <v>2.4929999999999999</v>
      </c>
    </row>
    <row r="90" spans="1:15" x14ac:dyDescent="0.3">
      <c r="A90" s="14" t="s">
        <v>144</v>
      </c>
      <c r="B90" s="34"/>
      <c r="C90" s="34"/>
      <c r="D90" s="47">
        <v>0</v>
      </c>
      <c r="E90" s="48">
        <v>0</v>
      </c>
      <c r="F90" s="16">
        <v>-1.3919999999999999</v>
      </c>
      <c r="G90" s="17">
        <v>0</v>
      </c>
      <c r="H90" s="15">
        <v>-1.6E-2</v>
      </c>
      <c r="I90" s="16">
        <v>0</v>
      </c>
      <c r="J90" s="16">
        <v>0</v>
      </c>
      <c r="K90" s="17">
        <v>0</v>
      </c>
      <c r="L90" s="16">
        <v>0</v>
      </c>
      <c r="M90" s="16">
        <v>-0.80500000000000005</v>
      </c>
      <c r="N90" s="16">
        <v>-0.81200000000000006</v>
      </c>
      <c r="O90" s="17">
        <v>0</v>
      </c>
    </row>
    <row r="91" spans="1:15" x14ac:dyDescent="0.3">
      <c r="A91" s="14" t="s">
        <v>146</v>
      </c>
      <c r="B91" s="34"/>
      <c r="C91" s="34"/>
      <c r="D91" s="47">
        <v>0</v>
      </c>
      <c r="E91" s="48">
        <v>0</v>
      </c>
      <c r="F91" s="16">
        <v>-96.896000000000001</v>
      </c>
      <c r="G91" s="17">
        <v>-46.371000000000002</v>
      </c>
      <c r="H91" s="15">
        <v>-165.62100000000001</v>
      </c>
      <c r="I91" s="16">
        <v>-118.83699999999999</v>
      </c>
      <c r="J91" s="16">
        <v>-69.781999999999996</v>
      </c>
      <c r="K91" s="17">
        <v>-37.900999999999996</v>
      </c>
      <c r="L91" s="16">
        <v>-92.638000000000005</v>
      </c>
      <c r="M91" s="16">
        <v>-60.936</v>
      </c>
      <c r="N91" s="16">
        <v>-39.637</v>
      </c>
      <c r="O91" s="17">
        <v>-19.675999999999998</v>
      </c>
    </row>
    <row r="92" spans="1:15" x14ac:dyDescent="0.3">
      <c r="A92" s="18" t="s">
        <v>148</v>
      </c>
      <c r="B92" s="35"/>
      <c r="C92" s="35"/>
      <c r="D92" s="49">
        <v>0</v>
      </c>
      <c r="E92" s="50">
        <v>0</v>
      </c>
      <c r="F92" s="20">
        <v>115.491</v>
      </c>
      <c r="G92" s="21">
        <v>21.829000000000001</v>
      </c>
      <c r="H92" s="19">
        <v>-28.893000000000001</v>
      </c>
      <c r="I92" s="20">
        <v>135.50700000000001</v>
      </c>
      <c r="J92" s="20">
        <v>107.163</v>
      </c>
      <c r="K92" s="21">
        <v>32.652999999999999</v>
      </c>
      <c r="L92" s="20">
        <v>201.351</v>
      </c>
      <c r="M92" s="20">
        <v>135.53399999999999</v>
      </c>
      <c r="N92" s="20">
        <v>86.034999999999997</v>
      </c>
      <c r="O92" s="21">
        <v>26.521000000000001</v>
      </c>
    </row>
    <row r="93" spans="1:15" x14ac:dyDescent="0.3">
      <c r="A93" s="14" t="s">
        <v>150</v>
      </c>
      <c r="B93" s="34"/>
      <c r="C93" s="34"/>
      <c r="D93" s="47">
        <v>0</v>
      </c>
      <c r="E93" s="48">
        <v>0</v>
      </c>
      <c r="F93" s="16">
        <v>20.702999999999999</v>
      </c>
      <c r="G93" s="17">
        <v>10.685</v>
      </c>
      <c r="H93" s="15">
        <v>27.99</v>
      </c>
      <c r="I93" s="16">
        <v>21.206</v>
      </c>
      <c r="J93" s="16">
        <v>13.287000000000001</v>
      </c>
      <c r="K93" s="17">
        <v>7.9050000000000002</v>
      </c>
      <c r="L93" s="16">
        <v>28.888999999999999</v>
      </c>
      <c r="M93" s="16">
        <v>20.683999999999997</v>
      </c>
      <c r="N93" s="16">
        <v>11.132</v>
      </c>
      <c r="O93" s="17">
        <v>3.6890000000000001</v>
      </c>
    </row>
    <row r="94" spans="1:15" x14ac:dyDescent="0.3">
      <c r="A94" s="22" t="s">
        <v>152</v>
      </c>
      <c r="B94" s="34"/>
      <c r="C94" s="34"/>
      <c r="D94" s="47">
        <v>0</v>
      </c>
      <c r="E94" s="48">
        <v>0</v>
      </c>
      <c r="F94" s="16">
        <v>-17.146999999999998</v>
      </c>
      <c r="G94" s="17">
        <v>-4.7709999999999999</v>
      </c>
      <c r="H94" s="15">
        <v>-23.859000000000002</v>
      </c>
      <c r="I94" s="16">
        <v>-16.381</v>
      </c>
      <c r="J94" s="16">
        <v>-15.438000000000001</v>
      </c>
      <c r="K94" s="17">
        <v>-7.2039999999999997</v>
      </c>
      <c r="L94" s="16">
        <v>-15.79</v>
      </c>
      <c r="M94" s="16">
        <v>-9.5909999999999993</v>
      </c>
      <c r="N94" s="16">
        <v>-5.3109999999999999</v>
      </c>
      <c r="O94" s="17">
        <v>-2.3650000000000002</v>
      </c>
    </row>
    <row r="95" spans="1:15" x14ac:dyDescent="0.3">
      <c r="A95" s="10" t="s">
        <v>154</v>
      </c>
      <c r="B95" s="31"/>
      <c r="C95" s="31"/>
      <c r="D95" s="49">
        <v>0</v>
      </c>
      <c r="E95" s="50">
        <v>0</v>
      </c>
      <c r="F95" s="20">
        <v>119.047</v>
      </c>
      <c r="G95" s="21">
        <v>27.743000000000002</v>
      </c>
      <c r="H95" s="19">
        <v>-24.762000000000004</v>
      </c>
      <c r="I95" s="20">
        <v>140.33199999999999</v>
      </c>
      <c r="J95" s="20">
        <v>105.012</v>
      </c>
      <c r="K95" s="21">
        <v>33.353999999999999</v>
      </c>
      <c r="L95" s="20">
        <v>214.45000000000002</v>
      </c>
      <c r="M95" s="20">
        <v>146.62699999999998</v>
      </c>
      <c r="N95" s="20">
        <v>91.855999999999995</v>
      </c>
      <c r="O95" s="21">
        <v>27.844999999999999</v>
      </c>
    </row>
    <row r="96" spans="1:15" x14ac:dyDescent="0.3">
      <c r="A96" s="10" t="s">
        <v>169</v>
      </c>
      <c r="B96" s="31"/>
      <c r="C96" s="31"/>
      <c r="D96" s="49">
        <v>0</v>
      </c>
      <c r="E96" s="50">
        <v>0</v>
      </c>
      <c r="F96" s="20">
        <v>4408.3589556000006</v>
      </c>
      <c r="G96" s="21">
        <v>4104.1368060000004</v>
      </c>
      <c r="H96" s="19">
        <v>3679.2292046000002</v>
      </c>
      <c r="I96" s="20">
        <v>3372.4354176000002</v>
      </c>
      <c r="J96" s="20">
        <v>3414.4138917</v>
      </c>
      <c r="K96" s="21">
        <v>3371.7983187</v>
      </c>
      <c r="L96" s="20">
        <v>3487.4755464999998</v>
      </c>
      <c r="M96" s="20">
        <v>3603</v>
      </c>
      <c r="N96" s="20">
        <v>3515</v>
      </c>
      <c r="O96" s="21">
        <v>3164</v>
      </c>
    </row>
    <row r="98" spans="1:15" x14ac:dyDescent="0.3">
      <c r="A98" s="7" t="s">
        <v>170</v>
      </c>
      <c r="B98" s="33"/>
      <c r="C98" s="33"/>
      <c r="D98" s="44"/>
      <c r="E98" s="44"/>
      <c r="F98" s="8"/>
      <c r="G98" s="9"/>
      <c r="H98" s="8"/>
      <c r="I98" s="8"/>
      <c r="J98" s="8"/>
      <c r="K98" s="9"/>
      <c r="L98" s="8"/>
      <c r="M98" s="8"/>
      <c r="N98" s="8"/>
      <c r="O98" s="9"/>
    </row>
    <row r="99" spans="1:15" x14ac:dyDescent="0.3">
      <c r="A99" s="10" t="s">
        <v>139</v>
      </c>
      <c r="B99" s="31"/>
      <c r="C99" s="31"/>
      <c r="D99" s="45">
        <f t="shared" ref="D99:F107" si="19">D87-E87</f>
        <v>0</v>
      </c>
      <c r="E99" s="46"/>
      <c r="F99" s="12">
        <f>F87-G87</f>
        <v>3338.9320000000007</v>
      </c>
      <c r="G99" s="13">
        <f>G87</f>
        <v>2595.5299999999997</v>
      </c>
      <c r="H99" s="11">
        <f t="shared" ref="H99:J107" si="20">H87-I87</f>
        <v>3214.8760000000002</v>
      </c>
      <c r="I99" s="12">
        <f t="shared" si="20"/>
        <v>2416.6439999999993</v>
      </c>
      <c r="J99" s="12">
        <f>J87-K87</f>
        <v>2762.4769999999999</v>
      </c>
      <c r="K99" s="13">
        <f>K87</f>
        <v>2408.652</v>
      </c>
      <c r="L99" s="12">
        <f t="shared" ref="L99:N107" si="21">L87-M87</f>
        <v>3086.0019999999995</v>
      </c>
      <c r="M99" s="12">
        <f t="shared" si="21"/>
        <v>2289.973</v>
      </c>
      <c r="N99" s="12">
        <f>N87-O87</f>
        <v>2510.991</v>
      </c>
      <c r="O99" s="13">
        <f>O87</f>
        <v>1967.691</v>
      </c>
    </row>
    <row r="100" spans="1:15" x14ac:dyDescent="0.3">
      <c r="A100" s="14" t="s">
        <v>141</v>
      </c>
      <c r="B100" s="34"/>
      <c r="C100" s="34"/>
      <c r="D100" s="47">
        <f t="shared" si="19"/>
        <v>0</v>
      </c>
      <c r="E100" s="48"/>
      <c r="F100" s="16">
        <f t="shared" si="19"/>
        <v>-3195.3030000000012</v>
      </c>
      <c r="G100" s="17">
        <f t="shared" ref="G100:G107" si="22">G88</f>
        <v>-2528.1299999999997</v>
      </c>
      <c r="H100" s="15">
        <f t="shared" si="20"/>
        <v>-3222.0189999999993</v>
      </c>
      <c r="I100" s="16">
        <f t="shared" si="20"/>
        <v>-2337.2259999999987</v>
      </c>
      <c r="J100" s="16">
        <f t="shared" si="20"/>
        <v>-2658.0320000000006</v>
      </c>
      <c r="K100" s="17">
        <f t="shared" ref="K100:K107" si="23">K88</f>
        <v>-2340.922</v>
      </c>
      <c r="L100" s="16">
        <f t="shared" si="21"/>
        <v>-2990.0449999999983</v>
      </c>
      <c r="M100" s="16">
        <f t="shared" si="21"/>
        <v>-2215.2089999999998</v>
      </c>
      <c r="N100" s="16">
        <f t="shared" si="21"/>
        <v>-2436.8220000000001</v>
      </c>
      <c r="O100" s="17">
        <f t="shared" ref="O100:O107" si="24">O88</f>
        <v>-1923.9870000000001</v>
      </c>
    </row>
    <row r="101" spans="1:15" x14ac:dyDescent="0.3">
      <c r="A101" s="14" t="s">
        <v>142</v>
      </c>
      <c r="B101" s="34"/>
      <c r="C101" s="34"/>
      <c r="D101" s="47">
        <f t="shared" si="19"/>
        <v>0</v>
      </c>
      <c r="E101" s="48"/>
      <c r="F101" s="16">
        <f t="shared" si="19"/>
        <v>1.95</v>
      </c>
      <c r="G101" s="17">
        <f t="shared" si="22"/>
        <v>0.8</v>
      </c>
      <c r="H101" s="15">
        <f t="shared" si="20"/>
        <v>-110.45700000000001</v>
      </c>
      <c r="I101" s="16">
        <f t="shared" si="20"/>
        <v>-2.0189999999999997</v>
      </c>
      <c r="J101" s="16">
        <f t="shared" si="20"/>
        <v>1.9459999999999997</v>
      </c>
      <c r="K101" s="17">
        <f t="shared" si="23"/>
        <v>2.8239999999999998</v>
      </c>
      <c r="L101" s="16">
        <f t="shared" si="21"/>
        <v>0.75699999999999967</v>
      </c>
      <c r="M101" s="16">
        <f t="shared" si="21"/>
        <v>-3.9730000000000008</v>
      </c>
      <c r="N101" s="16">
        <f t="shared" si="21"/>
        <v>6.1180000000000003</v>
      </c>
      <c r="O101" s="17">
        <f t="shared" si="24"/>
        <v>2.4929999999999999</v>
      </c>
    </row>
    <row r="102" spans="1:15" x14ac:dyDescent="0.3">
      <c r="A102" s="14" t="s">
        <v>144</v>
      </c>
      <c r="B102" s="34"/>
      <c r="C102" s="34"/>
      <c r="D102" s="47">
        <f t="shared" si="19"/>
        <v>0</v>
      </c>
      <c r="E102" s="48"/>
      <c r="F102" s="16">
        <f t="shared" si="19"/>
        <v>-1.3919999999999999</v>
      </c>
      <c r="G102" s="17">
        <f t="shared" si="22"/>
        <v>0</v>
      </c>
      <c r="H102" s="15">
        <f t="shared" si="20"/>
        <v>-1.6E-2</v>
      </c>
      <c r="I102" s="16">
        <f t="shared" si="20"/>
        <v>0</v>
      </c>
      <c r="J102" s="16">
        <f t="shared" si="20"/>
        <v>0</v>
      </c>
      <c r="K102" s="17">
        <f t="shared" si="23"/>
        <v>0</v>
      </c>
      <c r="L102" s="16">
        <f t="shared" si="21"/>
        <v>0.80500000000000005</v>
      </c>
      <c r="M102" s="16">
        <f t="shared" si="21"/>
        <v>7.0000000000000062E-3</v>
      </c>
      <c r="N102" s="16">
        <f t="shared" si="21"/>
        <v>-0.81200000000000006</v>
      </c>
      <c r="O102" s="17">
        <f t="shared" si="24"/>
        <v>0</v>
      </c>
    </row>
    <row r="103" spans="1:15" x14ac:dyDescent="0.3">
      <c r="A103" s="14" t="s">
        <v>146</v>
      </c>
      <c r="B103" s="34"/>
      <c r="C103" s="34"/>
      <c r="D103" s="47">
        <f t="shared" si="19"/>
        <v>0</v>
      </c>
      <c r="E103" s="48"/>
      <c r="F103" s="16">
        <f t="shared" si="19"/>
        <v>-50.524999999999999</v>
      </c>
      <c r="G103" s="17">
        <f t="shared" si="22"/>
        <v>-46.371000000000002</v>
      </c>
      <c r="H103" s="15">
        <f t="shared" si="20"/>
        <v>-46.78400000000002</v>
      </c>
      <c r="I103" s="16">
        <f t="shared" si="20"/>
        <v>-49.054999999999993</v>
      </c>
      <c r="J103" s="16">
        <f t="shared" si="20"/>
        <v>-31.881</v>
      </c>
      <c r="K103" s="17">
        <f t="shared" si="23"/>
        <v>-37.900999999999996</v>
      </c>
      <c r="L103" s="16">
        <f t="shared" si="21"/>
        <v>-31.702000000000005</v>
      </c>
      <c r="M103" s="16">
        <f t="shared" si="21"/>
        <v>-21.298999999999999</v>
      </c>
      <c r="N103" s="16">
        <f t="shared" si="21"/>
        <v>-19.961000000000002</v>
      </c>
      <c r="O103" s="17">
        <f t="shared" si="24"/>
        <v>-19.675999999999998</v>
      </c>
    </row>
    <row r="104" spans="1:15" x14ac:dyDescent="0.3">
      <c r="A104" s="18" t="s">
        <v>148</v>
      </c>
      <c r="B104" s="35"/>
      <c r="C104" s="35"/>
      <c r="D104" s="49">
        <f t="shared" si="19"/>
        <v>0</v>
      </c>
      <c r="E104" s="50"/>
      <c r="F104" s="20">
        <f t="shared" si="19"/>
        <v>93.662000000000006</v>
      </c>
      <c r="G104" s="21">
        <f t="shared" si="22"/>
        <v>21.829000000000001</v>
      </c>
      <c r="H104" s="19">
        <f t="shared" si="20"/>
        <v>-164.4</v>
      </c>
      <c r="I104" s="20">
        <f t="shared" si="20"/>
        <v>28.344000000000008</v>
      </c>
      <c r="J104" s="20">
        <f t="shared" si="20"/>
        <v>74.509999999999991</v>
      </c>
      <c r="K104" s="21">
        <f t="shared" si="23"/>
        <v>32.652999999999999</v>
      </c>
      <c r="L104" s="20">
        <f t="shared" si="21"/>
        <v>65.817000000000007</v>
      </c>
      <c r="M104" s="20">
        <f t="shared" si="21"/>
        <v>49.498999999999995</v>
      </c>
      <c r="N104" s="20">
        <f t="shared" si="21"/>
        <v>59.513999999999996</v>
      </c>
      <c r="O104" s="21">
        <f t="shared" si="24"/>
        <v>26.521000000000001</v>
      </c>
    </row>
    <row r="105" spans="1:15" x14ac:dyDescent="0.3">
      <c r="A105" s="14" t="s">
        <v>150</v>
      </c>
      <c r="B105" s="34"/>
      <c r="C105" s="34"/>
      <c r="D105" s="47">
        <f t="shared" si="19"/>
        <v>0</v>
      </c>
      <c r="E105" s="48"/>
      <c r="F105" s="16">
        <f t="shared" si="19"/>
        <v>10.017999999999999</v>
      </c>
      <c r="G105" s="17">
        <f t="shared" si="22"/>
        <v>10.685</v>
      </c>
      <c r="H105" s="15">
        <f t="shared" si="20"/>
        <v>6.7839999999999989</v>
      </c>
      <c r="I105" s="16">
        <f t="shared" si="20"/>
        <v>7.9189999999999987</v>
      </c>
      <c r="J105" s="16">
        <f t="shared" si="20"/>
        <v>5.3820000000000006</v>
      </c>
      <c r="K105" s="17">
        <f t="shared" si="23"/>
        <v>7.9050000000000002</v>
      </c>
      <c r="L105" s="16">
        <f t="shared" si="21"/>
        <v>8.2050000000000018</v>
      </c>
      <c r="M105" s="16">
        <f t="shared" si="21"/>
        <v>9.5519999999999978</v>
      </c>
      <c r="N105" s="16">
        <f t="shared" si="21"/>
        <v>7.4429999999999996</v>
      </c>
      <c r="O105" s="17">
        <f t="shared" si="24"/>
        <v>3.6890000000000001</v>
      </c>
    </row>
    <row r="106" spans="1:15" x14ac:dyDescent="0.3">
      <c r="A106" s="22" t="s">
        <v>152</v>
      </c>
      <c r="B106" s="34"/>
      <c r="C106" s="34"/>
      <c r="D106" s="47">
        <f t="shared" si="19"/>
        <v>0</v>
      </c>
      <c r="E106" s="48"/>
      <c r="F106" s="16">
        <f t="shared" si="19"/>
        <v>-12.375999999999998</v>
      </c>
      <c r="G106" s="17">
        <f t="shared" si="22"/>
        <v>-4.7709999999999999</v>
      </c>
      <c r="H106" s="15">
        <f t="shared" si="20"/>
        <v>-7.4780000000000015</v>
      </c>
      <c r="I106" s="16">
        <f t="shared" si="20"/>
        <v>-0.94299999999999962</v>
      </c>
      <c r="J106" s="16">
        <f t="shared" si="20"/>
        <v>-8.2340000000000018</v>
      </c>
      <c r="K106" s="17">
        <f t="shared" si="23"/>
        <v>-7.2039999999999997</v>
      </c>
      <c r="L106" s="16">
        <f t="shared" si="21"/>
        <v>-6.1989999999999998</v>
      </c>
      <c r="M106" s="16">
        <f t="shared" si="21"/>
        <v>-4.2799999999999994</v>
      </c>
      <c r="N106" s="16">
        <f t="shared" si="21"/>
        <v>-2.9459999999999997</v>
      </c>
      <c r="O106" s="17">
        <f t="shared" si="24"/>
        <v>-2.3650000000000002</v>
      </c>
    </row>
    <row r="107" spans="1:15" x14ac:dyDescent="0.3">
      <c r="A107" s="10" t="s">
        <v>154</v>
      </c>
      <c r="B107" s="31"/>
      <c r="C107" s="31"/>
      <c r="D107" s="49">
        <f t="shared" si="19"/>
        <v>0</v>
      </c>
      <c r="E107" s="50"/>
      <c r="F107" s="20">
        <f t="shared" si="19"/>
        <v>91.304000000000002</v>
      </c>
      <c r="G107" s="21">
        <f t="shared" si="22"/>
        <v>27.743000000000002</v>
      </c>
      <c r="H107" s="19">
        <f t="shared" si="20"/>
        <v>-165.09399999999999</v>
      </c>
      <c r="I107" s="20">
        <f t="shared" si="20"/>
        <v>35.319999999999993</v>
      </c>
      <c r="J107" s="20">
        <f t="shared" si="20"/>
        <v>71.658000000000001</v>
      </c>
      <c r="K107" s="21">
        <f t="shared" si="23"/>
        <v>33.353999999999999</v>
      </c>
      <c r="L107" s="20">
        <f t="shared" si="21"/>
        <v>67.823000000000036</v>
      </c>
      <c r="M107" s="20">
        <f t="shared" si="21"/>
        <v>54.770999999999987</v>
      </c>
      <c r="N107" s="20">
        <f t="shared" si="21"/>
        <v>64.010999999999996</v>
      </c>
      <c r="O107" s="21">
        <f t="shared" si="24"/>
        <v>27.844999999999999</v>
      </c>
    </row>
    <row r="110" spans="1:15" x14ac:dyDescent="0.3">
      <c r="A110" s="7" t="s">
        <v>171</v>
      </c>
      <c r="B110" s="33"/>
      <c r="C110" s="33"/>
      <c r="D110" s="44"/>
      <c r="E110" s="44"/>
      <c r="F110" s="8"/>
      <c r="G110" s="9"/>
      <c r="H110" s="8"/>
      <c r="I110" s="8"/>
      <c r="J110" s="8"/>
      <c r="K110" s="9"/>
      <c r="L110" s="8"/>
      <c r="M110" s="8"/>
      <c r="N110" s="8"/>
      <c r="O110" s="9"/>
    </row>
    <row r="111" spans="1:15" x14ac:dyDescent="0.3">
      <c r="A111" s="10" t="s">
        <v>139</v>
      </c>
      <c r="B111" s="31"/>
      <c r="C111" s="31"/>
      <c r="D111" s="45">
        <v>0</v>
      </c>
      <c r="E111" s="46">
        <v>0</v>
      </c>
      <c r="F111" s="12">
        <v>1330.7650000000001</v>
      </c>
      <c r="G111" s="13">
        <v>652.58100000000002</v>
      </c>
      <c r="H111" s="11">
        <v>2357.6759999999999</v>
      </c>
      <c r="I111" s="12">
        <v>1731.9659999999999</v>
      </c>
      <c r="J111" s="12">
        <v>1168.607</v>
      </c>
      <c r="K111" s="13">
        <v>568.58699999999999</v>
      </c>
      <c r="L111" s="12">
        <v>2217.7350000000001</v>
      </c>
      <c r="M111" s="12">
        <v>1697.4190000000001</v>
      </c>
      <c r="N111" s="12">
        <v>1086.2919999999999</v>
      </c>
      <c r="O111" s="13">
        <v>505.327</v>
      </c>
    </row>
    <row r="112" spans="1:15" x14ac:dyDescent="0.3">
      <c r="A112" s="14" t="s">
        <v>141</v>
      </c>
      <c r="B112" s="34"/>
      <c r="C112" s="34"/>
      <c r="D112" s="47">
        <v>0</v>
      </c>
      <c r="E112" s="48">
        <v>0</v>
      </c>
      <c r="F112" s="16">
        <v>-1243.672</v>
      </c>
      <c r="G112" s="17">
        <v>-613.38700000000006</v>
      </c>
      <c r="H112" s="15">
        <v>-2159.5379999999996</v>
      </c>
      <c r="I112" s="16">
        <v>-1611.5829999999999</v>
      </c>
      <c r="J112" s="16">
        <v>-1092.799</v>
      </c>
      <c r="K112" s="17">
        <v>-532.56700000000001</v>
      </c>
      <c r="L112" s="16">
        <v>-2078.5160000000001</v>
      </c>
      <c r="M112" s="16">
        <v>-1583.241</v>
      </c>
      <c r="N112" s="16">
        <v>-1016.636</v>
      </c>
      <c r="O112" s="17">
        <v>-477.69200000000001</v>
      </c>
    </row>
    <row r="113" spans="1:15" x14ac:dyDescent="0.3">
      <c r="A113" s="14" t="s">
        <v>142</v>
      </c>
      <c r="B113" s="34"/>
      <c r="C113" s="34"/>
      <c r="D113" s="47">
        <v>0</v>
      </c>
      <c r="E113" s="48">
        <v>0</v>
      </c>
      <c r="F113" s="16">
        <v>0</v>
      </c>
      <c r="G113" s="17">
        <v>0</v>
      </c>
      <c r="H113" s="15">
        <v>0</v>
      </c>
      <c r="I113" s="16">
        <v>0</v>
      </c>
      <c r="J113" s="16">
        <v>0</v>
      </c>
      <c r="K113" s="17">
        <v>0</v>
      </c>
      <c r="L113" s="16">
        <v>0</v>
      </c>
      <c r="M113" s="16">
        <v>0</v>
      </c>
      <c r="N113" s="16">
        <v>0</v>
      </c>
      <c r="O113" s="17">
        <v>0</v>
      </c>
    </row>
    <row r="114" spans="1:15" x14ac:dyDescent="0.3">
      <c r="A114" s="14" t="s">
        <v>144</v>
      </c>
      <c r="B114" s="34"/>
      <c r="C114" s="34"/>
      <c r="D114" s="47">
        <v>0</v>
      </c>
      <c r="E114" s="48">
        <v>0</v>
      </c>
      <c r="F114" s="16">
        <v>0</v>
      </c>
      <c r="G114" s="17">
        <v>0</v>
      </c>
      <c r="H114" s="15">
        <v>0</v>
      </c>
      <c r="I114" s="16">
        <v>0</v>
      </c>
      <c r="J114" s="16">
        <v>0</v>
      </c>
      <c r="K114" s="17">
        <v>0</v>
      </c>
      <c r="L114" s="16">
        <v>0</v>
      </c>
      <c r="M114" s="16">
        <v>0</v>
      </c>
      <c r="N114" s="16">
        <v>0</v>
      </c>
      <c r="O114" s="17">
        <v>0</v>
      </c>
    </row>
    <row r="115" spans="1:15" x14ac:dyDescent="0.3">
      <c r="A115" s="14" t="s">
        <v>146</v>
      </c>
      <c r="B115" s="34"/>
      <c r="C115" s="34"/>
      <c r="D115" s="47">
        <v>0</v>
      </c>
      <c r="E115" s="48">
        <v>0</v>
      </c>
      <c r="F115" s="16">
        <v>-15.592000000000001</v>
      </c>
      <c r="G115" s="17">
        <v>-7.7119999999999997</v>
      </c>
      <c r="H115" s="15">
        <v>-31.108000000000001</v>
      </c>
      <c r="I115" s="16">
        <v>-22.713000000000001</v>
      </c>
      <c r="J115" s="16">
        <v>-14.144</v>
      </c>
      <c r="K115" s="17">
        <v>-6.359</v>
      </c>
      <c r="L115" s="16">
        <v>-9.2249999999999996</v>
      </c>
      <c r="M115" s="16">
        <v>-6.8609999999999998</v>
      </c>
      <c r="N115" s="16">
        <v>-4.53</v>
      </c>
      <c r="O115" s="17">
        <v>-2.2480000000000002</v>
      </c>
    </row>
    <row r="116" spans="1:15" x14ac:dyDescent="0.3">
      <c r="A116" s="18" t="s">
        <v>148</v>
      </c>
      <c r="B116" s="35"/>
      <c r="C116" s="35"/>
      <c r="D116" s="49">
        <v>0</v>
      </c>
      <c r="E116" s="50">
        <v>0</v>
      </c>
      <c r="F116" s="20">
        <v>71.501000000000005</v>
      </c>
      <c r="G116" s="21">
        <v>31.481999999999999</v>
      </c>
      <c r="H116" s="19">
        <v>167.03</v>
      </c>
      <c r="I116" s="20">
        <v>97.67</v>
      </c>
      <c r="J116" s="20">
        <v>61.664000000000001</v>
      </c>
      <c r="K116" s="21">
        <v>29.661000000000001</v>
      </c>
      <c r="L116" s="20">
        <v>129.994</v>
      </c>
      <c r="M116" s="20">
        <v>107.31699999999999</v>
      </c>
      <c r="N116" s="20">
        <v>65.126000000000005</v>
      </c>
      <c r="O116" s="21">
        <v>25.387</v>
      </c>
    </row>
    <row r="117" spans="1:15" x14ac:dyDescent="0.3">
      <c r="A117" s="14" t="s">
        <v>150</v>
      </c>
      <c r="B117" s="34"/>
      <c r="C117" s="34"/>
      <c r="D117" s="47">
        <v>0</v>
      </c>
      <c r="E117" s="48">
        <v>0</v>
      </c>
      <c r="F117" s="16">
        <v>3.4790000000000001</v>
      </c>
      <c r="G117" s="17">
        <v>1.359</v>
      </c>
      <c r="H117" s="15">
        <v>3.63</v>
      </c>
      <c r="I117" s="16">
        <v>2.7810000000000001</v>
      </c>
      <c r="J117" s="16">
        <v>1.8520000000000001</v>
      </c>
      <c r="K117" s="17">
        <v>0.96399999999999997</v>
      </c>
      <c r="L117" s="16">
        <v>15.67</v>
      </c>
      <c r="M117" s="16">
        <v>2.9689999999999999</v>
      </c>
      <c r="N117" s="16">
        <v>2.262</v>
      </c>
      <c r="O117" s="17">
        <v>1.1279999999999999</v>
      </c>
    </row>
    <row r="118" spans="1:15" x14ac:dyDescent="0.3">
      <c r="A118" s="22" t="s">
        <v>152</v>
      </c>
      <c r="B118" s="34"/>
      <c r="C118" s="34"/>
      <c r="D118" s="47">
        <v>0</v>
      </c>
      <c r="E118" s="48">
        <v>0</v>
      </c>
      <c r="F118" s="16">
        <v>-0.46300000000000002</v>
      </c>
      <c r="G118" s="17">
        <v>-0.23</v>
      </c>
      <c r="H118" s="15">
        <v>-1.1779999999999999</v>
      </c>
      <c r="I118" s="16">
        <v>-0.88400000000000001</v>
      </c>
      <c r="J118" s="16">
        <v>-0.56799999999999995</v>
      </c>
      <c r="K118" s="17">
        <v>-0.29699999999999999</v>
      </c>
      <c r="L118" s="16">
        <v>0.11600000000000001</v>
      </c>
      <c r="M118" s="16">
        <v>-0.221</v>
      </c>
      <c r="N118" s="16">
        <v>-0.108</v>
      </c>
      <c r="O118" s="17">
        <v>-1.7999999999999999E-2</v>
      </c>
    </row>
    <row r="119" spans="1:15" x14ac:dyDescent="0.3">
      <c r="A119" s="10" t="s">
        <v>154</v>
      </c>
      <c r="B119" s="31"/>
      <c r="C119" s="31"/>
      <c r="D119" s="49">
        <v>0</v>
      </c>
      <c r="E119" s="50">
        <v>0</v>
      </c>
      <c r="F119" s="20">
        <v>74.516999999999996</v>
      </c>
      <c r="G119" s="21">
        <v>32.610999999999997</v>
      </c>
      <c r="H119" s="19">
        <v>169.482</v>
      </c>
      <c r="I119" s="20">
        <v>99.566999999999993</v>
      </c>
      <c r="J119" s="20">
        <v>62.948</v>
      </c>
      <c r="K119" s="21">
        <v>30.327999999999999</v>
      </c>
      <c r="L119" s="20">
        <v>145.78</v>
      </c>
      <c r="M119" s="20">
        <v>110.065</v>
      </c>
      <c r="N119" s="20">
        <v>67.28</v>
      </c>
      <c r="O119" s="21">
        <v>26.497</v>
      </c>
    </row>
    <row r="120" spans="1:15" x14ac:dyDescent="0.3">
      <c r="A120" s="10" t="s">
        <v>169</v>
      </c>
      <c r="B120" s="31"/>
      <c r="C120" s="31"/>
      <c r="D120" s="49">
        <v>0</v>
      </c>
      <c r="E120" s="50">
        <v>0</v>
      </c>
      <c r="F120" s="20">
        <v>1638.1908859999999</v>
      </c>
      <c r="G120" s="21">
        <v>1761.5859072000001</v>
      </c>
      <c r="H120" s="19">
        <v>1391.1924348</v>
      </c>
      <c r="I120" s="20">
        <v>1379.6266975999999</v>
      </c>
      <c r="J120" s="20">
        <v>1314.3063732000001</v>
      </c>
      <c r="K120" s="21">
        <v>1418.5387992000001</v>
      </c>
      <c r="L120" s="20">
        <v>1326.2224186000001</v>
      </c>
      <c r="M120" s="20">
        <v>1383</v>
      </c>
      <c r="N120" s="20">
        <v>1222</v>
      </c>
      <c r="O120" s="21">
        <v>1214</v>
      </c>
    </row>
    <row r="122" spans="1:15" x14ac:dyDescent="0.3">
      <c r="A122" s="7" t="s">
        <v>172</v>
      </c>
      <c r="B122" s="33"/>
      <c r="C122" s="33"/>
      <c r="D122" s="44"/>
      <c r="E122" s="44"/>
      <c r="F122" s="8"/>
      <c r="G122" s="9"/>
      <c r="H122" s="8"/>
      <c r="I122" s="8"/>
      <c r="J122" s="8"/>
      <c r="K122" s="9"/>
      <c r="L122" s="8"/>
      <c r="M122" s="8"/>
      <c r="N122" s="8"/>
      <c r="O122" s="9"/>
    </row>
    <row r="123" spans="1:15" x14ac:dyDescent="0.3">
      <c r="A123" s="10" t="s">
        <v>139</v>
      </c>
      <c r="B123" s="31"/>
      <c r="C123" s="31"/>
      <c r="D123" s="45">
        <f t="shared" ref="D123:F131" si="25">D111-E111</f>
        <v>0</v>
      </c>
      <c r="E123" s="46"/>
      <c r="F123" s="12">
        <f>F111-G111</f>
        <v>678.18400000000008</v>
      </c>
      <c r="G123" s="13">
        <f>G111</f>
        <v>652.58100000000002</v>
      </c>
      <c r="H123" s="11">
        <f t="shared" ref="H123:J131" si="26">H111-I111</f>
        <v>625.71</v>
      </c>
      <c r="I123" s="12">
        <f t="shared" si="26"/>
        <v>563.35899999999992</v>
      </c>
      <c r="J123" s="12">
        <f>J111-K111</f>
        <v>600.02</v>
      </c>
      <c r="K123" s="13">
        <f>K111</f>
        <v>568.58699999999999</v>
      </c>
      <c r="L123" s="12">
        <f t="shared" ref="L123:N131" si="27">L111-M111</f>
        <v>520.31600000000003</v>
      </c>
      <c r="M123" s="12">
        <f t="shared" si="27"/>
        <v>611.12700000000018</v>
      </c>
      <c r="N123" s="12">
        <f>N111-O111</f>
        <v>580.96499999999992</v>
      </c>
      <c r="O123" s="13">
        <f>O111</f>
        <v>505.327</v>
      </c>
    </row>
    <row r="124" spans="1:15" x14ac:dyDescent="0.3">
      <c r="A124" s="14" t="s">
        <v>141</v>
      </c>
      <c r="B124" s="34"/>
      <c r="C124" s="34"/>
      <c r="D124" s="47">
        <f t="shared" si="25"/>
        <v>0</v>
      </c>
      <c r="E124" s="48"/>
      <c r="F124" s="16">
        <f t="shared" si="25"/>
        <v>-630.28499999999997</v>
      </c>
      <c r="G124" s="17">
        <f t="shared" ref="G124:G131" si="28">G112</f>
        <v>-613.38700000000006</v>
      </c>
      <c r="H124" s="15">
        <f t="shared" si="26"/>
        <v>-547.9549999999997</v>
      </c>
      <c r="I124" s="16">
        <f t="shared" si="26"/>
        <v>-518.78399999999988</v>
      </c>
      <c r="J124" s="16">
        <f t="shared" si="26"/>
        <v>-560.23199999999997</v>
      </c>
      <c r="K124" s="17">
        <f t="shared" ref="K124:K131" si="29">K112</f>
        <v>-532.56700000000001</v>
      </c>
      <c r="L124" s="16">
        <f t="shared" si="27"/>
        <v>-495.27500000000009</v>
      </c>
      <c r="M124" s="16">
        <f t="shared" si="27"/>
        <v>-566.60500000000002</v>
      </c>
      <c r="N124" s="16">
        <f t="shared" si="27"/>
        <v>-538.94399999999996</v>
      </c>
      <c r="O124" s="17">
        <f t="shared" ref="O124:O131" si="30">O112</f>
        <v>-477.69200000000001</v>
      </c>
    </row>
    <row r="125" spans="1:15" x14ac:dyDescent="0.3">
      <c r="A125" s="14" t="s">
        <v>142</v>
      </c>
      <c r="B125" s="34"/>
      <c r="C125" s="34"/>
      <c r="D125" s="47">
        <f t="shared" si="25"/>
        <v>0</v>
      </c>
      <c r="E125" s="48"/>
      <c r="F125" s="16">
        <f t="shared" si="25"/>
        <v>0</v>
      </c>
      <c r="G125" s="17">
        <f t="shared" si="28"/>
        <v>0</v>
      </c>
      <c r="H125" s="15">
        <f t="shared" si="26"/>
        <v>0</v>
      </c>
      <c r="I125" s="16">
        <f t="shared" si="26"/>
        <v>0</v>
      </c>
      <c r="J125" s="16">
        <f t="shared" si="26"/>
        <v>0</v>
      </c>
      <c r="K125" s="17">
        <f t="shared" si="29"/>
        <v>0</v>
      </c>
      <c r="L125" s="16">
        <f t="shared" si="27"/>
        <v>0</v>
      </c>
      <c r="M125" s="16">
        <f t="shared" si="27"/>
        <v>0</v>
      </c>
      <c r="N125" s="16">
        <f t="shared" si="27"/>
        <v>0</v>
      </c>
      <c r="O125" s="17">
        <f t="shared" si="30"/>
        <v>0</v>
      </c>
    </row>
    <row r="126" spans="1:15" x14ac:dyDescent="0.3">
      <c r="A126" s="14" t="s">
        <v>144</v>
      </c>
      <c r="B126" s="34"/>
      <c r="C126" s="34"/>
      <c r="D126" s="47">
        <f t="shared" si="25"/>
        <v>0</v>
      </c>
      <c r="E126" s="48"/>
      <c r="F126" s="16">
        <f t="shared" si="25"/>
        <v>0</v>
      </c>
      <c r="G126" s="17">
        <f t="shared" si="28"/>
        <v>0</v>
      </c>
      <c r="H126" s="15">
        <f t="shared" si="26"/>
        <v>0</v>
      </c>
      <c r="I126" s="16">
        <f t="shared" si="26"/>
        <v>0</v>
      </c>
      <c r="J126" s="16">
        <f t="shared" si="26"/>
        <v>0</v>
      </c>
      <c r="K126" s="17">
        <f t="shared" si="29"/>
        <v>0</v>
      </c>
      <c r="L126" s="16">
        <f t="shared" si="27"/>
        <v>0</v>
      </c>
      <c r="M126" s="16">
        <f t="shared" si="27"/>
        <v>0</v>
      </c>
      <c r="N126" s="16">
        <f t="shared" si="27"/>
        <v>0</v>
      </c>
      <c r="O126" s="17">
        <f t="shared" si="30"/>
        <v>0</v>
      </c>
    </row>
    <row r="127" spans="1:15" x14ac:dyDescent="0.3">
      <c r="A127" s="14" t="s">
        <v>146</v>
      </c>
      <c r="B127" s="34"/>
      <c r="C127" s="34"/>
      <c r="D127" s="47">
        <f t="shared" si="25"/>
        <v>0</v>
      </c>
      <c r="E127" s="48"/>
      <c r="F127" s="16">
        <f t="shared" si="25"/>
        <v>-7.8800000000000008</v>
      </c>
      <c r="G127" s="17">
        <f t="shared" si="28"/>
        <v>-7.7119999999999997</v>
      </c>
      <c r="H127" s="15">
        <f t="shared" si="26"/>
        <v>-8.3949999999999996</v>
      </c>
      <c r="I127" s="16">
        <f t="shared" si="26"/>
        <v>-8.5690000000000008</v>
      </c>
      <c r="J127" s="16">
        <f t="shared" si="26"/>
        <v>-7.7850000000000001</v>
      </c>
      <c r="K127" s="17">
        <f t="shared" si="29"/>
        <v>-6.359</v>
      </c>
      <c r="L127" s="16">
        <f t="shared" si="27"/>
        <v>-2.3639999999999999</v>
      </c>
      <c r="M127" s="16">
        <f t="shared" si="27"/>
        <v>-2.3309999999999995</v>
      </c>
      <c r="N127" s="16">
        <f t="shared" si="27"/>
        <v>-2.282</v>
      </c>
      <c r="O127" s="17">
        <f t="shared" si="30"/>
        <v>-2.2480000000000002</v>
      </c>
    </row>
    <row r="128" spans="1:15" x14ac:dyDescent="0.3">
      <c r="A128" s="18" t="s">
        <v>148</v>
      </c>
      <c r="B128" s="35"/>
      <c r="C128" s="35"/>
      <c r="D128" s="49">
        <f t="shared" si="25"/>
        <v>0</v>
      </c>
      <c r="E128" s="50"/>
      <c r="F128" s="20">
        <f t="shared" si="25"/>
        <v>40.019000000000005</v>
      </c>
      <c r="G128" s="21">
        <f t="shared" si="28"/>
        <v>31.481999999999999</v>
      </c>
      <c r="H128" s="19">
        <f t="shared" si="26"/>
        <v>69.36</v>
      </c>
      <c r="I128" s="20">
        <f t="shared" si="26"/>
        <v>36.006</v>
      </c>
      <c r="J128" s="20">
        <f t="shared" si="26"/>
        <v>32.003</v>
      </c>
      <c r="K128" s="21">
        <f t="shared" si="29"/>
        <v>29.661000000000001</v>
      </c>
      <c r="L128" s="20">
        <f t="shared" si="27"/>
        <v>22.677000000000007</v>
      </c>
      <c r="M128" s="20">
        <f t="shared" si="27"/>
        <v>42.190999999999988</v>
      </c>
      <c r="N128" s="20">
        <f t="shared" si="27"/>
        <v>39.739000000000004</v>
      </c>
      <c r="O128" s="21">
        <f t="shared" si="30"/>
        <v>25.387</v>
      </c>
    </row>
    <row r="129" spans="1:15" x14ac:dyDescent="0.3">
      <c r="A129" s="14" t="s">
        <v>150</v>
      </c>
      <c r="B129" s="34"/>
      <c r="C129" s="34"/>
      <c r="D129" s="47">
        <f t="shared" si="25"/>
        <v>0</v>
      </c>
      <c r="E129" s="48"/>
      <c r="F129" s="16">
        <f t="shared" si="25"/>
        <v>2.12</v>
      </c>
      <c r="G129" s="17">
        <f t="shared" si="28"/>
        <v>1.359</v>
      </c>
      <c r="H129" s="15">
        <f t="shared" si="26"/>
        <v>0.84899999999999975</v>
      </c>
      <c r="I129" s="16">
        <f t="shared" si="26"/>
        <v>0.92900000000000005</v>
      </c>
      <c r="J129" s="16">
        <f t="shared" si="26"/>
        <v>0.88800000000000012</v>
      </c>
      <c r="K129" s="17">
        <f t="shared" si="29"/>
        <v>0.96399999999999997</v>
      </c>
      <c r="L129" s="16">
        <f t="shared" si="27"/>
        <v>12.701000000000001</v>
      </c>
      <c r="M129" s="16">
        <f t="shared" si="27"/>
        <v>0.70699999999999985</v>
      </c>
      <c r="N129" s="16">
        <f t="shared" si="27"/>
        <v>1.1340000000000001</v>
      </c>
      <c r="O129" s="17">
        <f t="shared" si="30"/>
        <v>1.1279999999999999</v>
      </c>
    </row>
    <row r="130" spans="1:15" x14ac:dyDescent="0.3">
      <c r="A130" s="22" t="s">
        <v>152</v>
      </c>
      <c r="B130" s="34"/>
      <c r="C130" s="34"/>
      <c r="D130" s="47">
        <f t="shared" si="25"/>
        <v>0</v>
      </c>
      <c r="E130" s="48"/>
      <c r="F130" s="16">
        <f t="shared" si="25"/>
        <v>-0.23300000000000001</v>
      </c>
      <c r="G130" s="17">
        <f t="shared" si="28"/>
        <v>-0.23</v>
      </c>
      <c r="H130" s="15">
        <f t="shared" si="26"/>
        <v>-0.29399999999999993</v>
      </c>
      <c r="I130" s="16">
        <f t="shared" si="26"/>
        <v>-0.31600000000000006</v>
      </c>
      <c r="J130" s="16">
        <f t="shared" si="26"/>
        <v>-0.27099999999999996</v>
      </c>
      <c r="K130" s="17">
        <f t="shared" si="29"/>
        <v>-0.29699999999999999</v>
      </c>
      <c r="L130" s="16">
        <f t="shared" si="27"/>
        <v>0.33700000000000002</v>
      </c>
      <c r="M130" s="16">
        <f t="shared" si="27"/>
        <v>-0.113</v>
      </c>
      <c r="N130" s="16">
        <f t="shared" si="27"/>
        <v>-0.09</v>
      </c>
      <c r="O130" s="17">
        <f t="shared" si="30"/>
        <v>-1.7999999999999999E-2</v>
      </c>
    </row>
    <row r="131" spans="1:15" x14ac:dyDescent="0.3">
      <c r="A131" s="10" t="s">
        <v>154</v>
      </c>
      <c r="B131" s="31"/>
      <c r="C131" s="31"/>
      <c r="D131" s="49">
        <f t="shared" si="25"/>
        <v>0</v>
      </c>
      <c r="E131" s="50"/>
      <c r="F131" s="20">
        <f t="shared" si="25"/>
        <v>41.905999999999999</v>
      </c>
      <c r="G131" s="21">
        <f t="shared" si="28"/>
        <v>32.610999999999997</v>
      </c>
      <c r="H131" s="19">
        <f t="shared" si="26"/>
        <v>69.915000000000006</v>
      </c>
      <c r="I131" s="20">
        <f t="shared" si="26"/>
        <v>36.618999999999993</v>
      </c>
      <c r="J131" s="20">
        <f t="shared" si="26"/>
        <v>32.620000000000005</v>
      </c>
      <c r="K131" s="21">
        <f t="shared" si="29"/>
        <v>30.327999999999999</v>
      </c>
      <c r="L131" s="20">
        <f t="shared" si="27"/>
        <v>35.715000000000003</v>
      </c>
      <c r="M131" s="20">
        <f t="shared" si="27"/>
        <v>42.784999999999997</v>
      </c>
      <c r="N131" s="20">
        <f t="shared" si="27"/>
        <v>40.783000000000001</v>
      </c>
      <c r="O131" s="21">
        <f t="shared" si="30"/>
        <v>26.497</v>
      </c>
    </row>
    <row r="133" spans="1:15" x14ac:dyDescent="0.3">
      <c r="A133" s="7" t="s">
        <v>173</v>
      </c>
      <c r="B133" s="33"/>
      <c r="C133" s="33"/>
      <c r="D133" s="44"/>
      <c r="E133" s="44"/>
      <c r="F133" s="8"/>
      <c r="G133" s="9"/>
      <c r="H133" s="8"/>
      <c r="I133" s="8"/>
      <c r="J133" s="8"/>
      <c r="K133" s="9"/>
      <c r="L133" s="8"/>
      <c r="M133" s="8"/>
      <c r="N133" s="8"/>
      <c r="O133" s="9"/>
    </row>
    <row r="134" spans="1:15" x14ac:dyDescent="0.3">
      <c r="A134" s="10" t="s">
        <v>139</v>
      </c>
      <c r="B134" s="38" t="s">
        <v>140</v>
      </c>
      <c r="C134" s="38">
        <v>9000</v>
      </c>
      <c r="D134" s="45">
        <v>0</v>
      </c>
      <c r="E134" s="46">
        <v>0</v>
      </c>
      <c r="F134" s="12" t="e">
        <f>_xll.cc.fGetVal(F$1,0,"ytd","AC",$C134,,,"NOK",$B134,,,,,,"SEG",,"ALL")/1000+_xll.cc.fGetVal(F$1,0,"ytd","AC","8051",,,"NOK",$B134,,,,,,"SEG",,"ALL")/1000+_xll.cc.fGetVal(F$1,0,"ytd","AC","5200",,,"NOK",$B134,,,,,,"SEG",,"ALL")/1000</f>
        <v>#VALUE!</v>
      </c>
      <c r="G134" s="13" t="e">
        <f>_xll.cc.fGetVal(G$1,0,"ytd","AC",$C134,,,"NOK",$B134,,,,,,"SEG",,"ALL")/1000+_xll.cc.fGetVal(G$1,0,"ytd","AC","8051",,,"NOK",$B134,,,,,,"SEG",,"ALL")/1000+_xll.cc.fGetVal(G$1,0,"ytd","AC","5200",,,"NOK",$B134,,,,,,"SEG",,"ALL")/1000</f>
        <v>#VALUE!</v>
      </c>
      <c r="H134" s="11" t="e">
        <f>_xll.cc.fGetVal(H$1,0,"ytd","AC",$C134,,,"NOK",$B134,,,,,,"SEG",,"ALL")/1000+_xll.cc.fGetVal(H$1,0,"ytd","AC","8051",,,"NOK",$B134,,,,,,"SEG",,"ALL")/1000+_xll.cc.fGetVal(H$1,0,"ytd","AC","5200",,,"NOK",$B134,,,,,,"SEG",,"ALL")/1000</f>
        <v>#VALUE!</v>
      </c>
      <c r="I134" s="12" t="e">
        <f>_xll.cc.fGetVal(I$1,0,"ytd","AC",$C134,,,"NOK",$B134,,,,,,"SEG",,"ALL")/1000+_xll.cc.fGetVal(I$1,0,"ytd","AC","8051",,,"NOK",$B134,,,,,,"SEG",,"ALL")/1000+_xll.cc.fGetVal(I$1,0,"ytd","AC","5200",,,"NOK",$B134,,,,,,"SEG",,"ALL")/1000</f>
        <v>#VALUE!</v>
      </c>
      <c r="J134" s="12" t="e">
        <f>_xll.cc.fGetVal(J$1,0,"ytd","AC",$C134,,,"NOK",$B134,,,,,,"SEG",,"ALL")/1000+_xll.cc.fGetVal(J$1,0,"ytd","AC","8051",,,"NOK",$B134,,,,,,"SEG",,"ALL")/1000+_xll.cc.fGetVal(J$1,0,"ytd","AC","5200",,,"NOK",$B134,,,,,,"SEG",,"ALL")/1000</f>
        <v>#VALUE!</v>
      </c>
      <c r="K134" s="13" t="e">
        <f>_xll.cc.fGetVal(K$1,0,"ytd","AC",$C134,,,"NOK",$B134,,,,,,"SEG",,"ALL")/1000+_xll.cc.fGetVal(K$1,0,"ytd","AC","8051",,,"NOK",$B134,,,,,,"SEG",,"ALL")/1000+_xll.cc.fGetVal(K$1,0,"ytd","AC","5200",,,"NOK",$B134,,,,,,"SEG",,"ALL")/1000</f>
        <v>#VALUE!</v>
      </c>
      <c r="L134" s="12" t="e">
        <f>_xll.cc.fGetVal(L$1,0,"ytd","AC",$C134,,,"NOK",$B134,,,,,,"SEG",,"ALL")/1000+_xll.cc.fGetVal(L$1,0,"ytd","AC","8051",,,"NOK",$B134,,,,,,"SEG",,"ALL")/1000+_xll.cc.fGetVal(L$1,0,"ytd","AC","5200",,,"NOK",$B134,,,,,,"SEG",,"ALL")/1000</f>
        <v>#VALUE!</v>
      </c>
      <c r="M134" s="12" t="e">
        <f>_xll.cc.fGetVal(M$1,0,"ytd","AC",$C134,,,"NOK",$B134,,,,,,"SEG",,"ALL")/1000+_xll.cc.fGetVal(M$1,0,"ytd","AC","8051",,,"NOK",$B134,,,,,,"SEG",,"ALL")/1000+_xll.cc.fGetVal(M$1,0,"ytd","AC","5200",,,"NOK",$B134,,,,,,"SEG",,"ALL")/1000</f>
        <v>#VALUE!</v>
      </c>
      <c r="N134" s="12" t="e">
        <f>_xll.cc.fGetVal(N$1,0,"ytd","AC",$C134,,,"NOK",$B134,,,,,,"SEG",,"ALL")/1000+_xll.cc.fGetVal(N$1,0,"ytd","AC","8051",,,"NOK",$B134,,,,,,"SEG",,"ALL")/1000+_xll.cc.fGetVal(N$1,0,"ytd","AC","5200",,,"NOK",$B134,,,,,,"SEG",,"ALL")/1000</f>
        <v>#VALUE!</v>
      </c>
      <c r="O134" s="13" t="e">
        <f>_xll.cc.fGetVal(O$1,0,"ytd","AC",$C134,,,"NOK",$B134,,,,,,"SEG",,"ALL")/1000+_xll.cc.fGetVal(O$1,0,"ytd","AC","8051",,,"NOK",$B134,,,,,,"SEG",,"ALL")/1000+_xll.cc.fGetVal(O$1,0,"ytd","AC","5200",,,"NOK",$B134,,,,,,"SEG",,"ALL")/1000</f>
        <v>#VALUE!</v>
      </c>
    </row>
    <row r="135" spans="1:15" x14ac:dyDescent="0.3">
      <c r="A135" s="14" t="s">
        <v>141</v>
      </c>
      <c r="B135" s="38"/>
      <c r="C135" s="38">
        <v>9000</v>
      </c>
      <c r="D135" s="47">
        <v>0</v>
      </c>
      <c r="E135" s="48">
        <v>0</v>
      </c>
      <c r="F135" s="16" t="e">
        <f>F139-SUM(F136:F138,F134)</f>
        <v>#VALUE!</v>
      </c>
      <c r="G135" s="17" t="e">
        <f t="shared" ref="G135:O135" si="31">G139-SUM(G136:G138,G134)</f>
        <v>#VALUE!</v>
      </c>
      <c r="H135" s="15" t="e">
        <f t="shared" si="31"/>
        <v>#VALUE!</v>
      </c>
      <c r="I135" s="16" t="e">
        <f t="shared" si="31"/>
        <v>#VALUE!</v>
      </c>
      <c r="J135" s="16" t="e">
        <f t="shared" si="31"/>
        <v>#VALUE!</v>
      </c>
      <c r="K135" s="17" t="e">
        <f t="shared" si="31"/>
        <v>#VALUE!</v>
      </c>
      <c r="L135" s="16" t="e">
        <f t="shared" si="31"/>
        <v>#VALUE!</v>
      </c>
      <c r="M135" s="16" t="e">
        <f t="shared" si="31"/>
        <v>#VALUE!</v>
      </c>
      <c r="N135" s="16" t="e">
        <f t="shared" si="31"/>
        <v>#VALUE!</v>
      </c>
      <c r="O135" s="17" t="e">
        <f t="shared" si="31"/>
        <v>#VALUE!</v>
      </c>
    </row>
    <row r="136" spans="1:15" x14ac:dyDescent="0.3">
      <c r="A136" s="14" t="s">
        <v>142</v>
      </c>
      <c r="B136" s="38" t="s">
        <v>143</v>
      </c>
      <c r="C136" s="38">
        <v>9000</v>
      </c>
      <c r="D136" s="47">
        <v>0</v>
      </c>
      <c r="E136" s="48">
        <v>0</v>
      </c>
      <c r="F136" s="16" t="e">
        <f>_xll.cc.fGetVal(F$1,0,"ytd","AC",$C136,,,"NOK",$B136,,,,,,"SEG",,"ALL")/1000+_xll.cc.fGetVal(F$1,0,"ytd","AC","8051",,,"NOK",$B136,,,,,,"SEG",,"ALL")/1000+_xll.cc.fGetVal(F$1,0,"ytd","AC","5200",,,"NOK",$B136,,,,,,"SEG",,"ALL")/1000</f>
        <v>#VALUE!</v>
      </c>
      <c r="G136" s="17" t="e">
        <f>_xll.cc.fGetVal(G$1,0,"ytd","AC",$C136,,,"NOK",$B136,,,,,,"SEG",,"ALL")/1000+_xll.cc.fGetVal(G$1,0,"ytd","AC","8051",,,"NOK",$B136,,,,,,"SEG",,"ALL")/1000+_xll.cc.fGetVal(G$1,0,"ytd","AC","5200",,,"NOK",$B136,,,,,,"SEG",,"ALL")/1000</f>
        <v>#VALUE!</v>
      </c>
      <c r="H136" s="15" t="e">
        <f>_xll.cc.fGetVal(H$1,0,"ytd","AC",$C136,,,"NOK",$B136,,,,,,"SEG",,"ALL")/1000+_xll.cc.fGetVal(H$1,0,"ytd","AC","8051",,,"NOK",$B136,,,,,,"SEG",,"ALL")/1000+_xll.cc.fGetVal(H$1,0,"ytd","AC","5200",,,"NOK",$B136,,,,,,"SEG",,"ALL")/1000</f>
        <v>#VALUE!</v>
      </c>
      <c r="I136" s="16" t="e">
        <f>_xll.cc.fGetVal(I$1,0,"ytd","AC",$C136,,,"NOK",$B136,,,,,,"SEG",,"ALL")/1000+_xll.cc.fGetVal(I$1,0,"ytd","AC","8051",,,"NOK",$B136,,,,,,"SEG",,"ALL")/1000+_xll.cc.fGetVal(I$1,0,"ytd","AC","5200",,,"NOK",$B136,,,,,,"SEG",,"ALL")/1000</f>
        <v>#VALUE!</v>
      </c>
      <c r="J136" s="16" t="e">
        <f>_xll.cc.fGetVal(J$1,0,"ytd","AC",$C136,,,"NOK",$B136,,,,,,"SEG",,"ALL")/1000+_xll.cc.fGetVal(J$1,0,"ytd","AC","8051",,,"NOK",$B136,,,,,,"SEG",,"ALL")/1000+_xll.cc.fGetVal(J$1,0,"ytd","AC","5200",,,"NOK",$B136,,,,,,"SEG",,"ALL")/1000</f>
        <v>#VALUE!</v>
      </c>
      <c r="K136" s="17" t="e">
        <f>_xll.cc.fGetVal(K$1,0,"ytd","AC",$C136,,,"NOK",$B136,,,,,,"SEG",,"ALL")/1000+_xll.cc.fGetVal(K$1,0,"ytd","AC","8051",,,"NOK",$B136,,,,,,"SEG",,"ALL")/1000+_xll.cc.fGetVal(K$1,0,"ytd","AC","5200",,,"NOK",$B136,,,,,,"SEG",,"ALL")/1000</f>
        <v>#VALUE!</v>
      </c>
      <c r="L136" s="16" t="e">
        <f>_xll.cc.fGetVal(L$1,0,"ytd","AC",$C136,,,"NOK",$B136,,,,,,"SEG",,"ALL")/1000+_xll.cc.fGetVal(L$1,0,"ytd","AC","8051",,,"NOK",$B136,,,,,,"SEG",,"ALL")/1000+_xll.cc.fGetVal(L$1,0,"ytd","AC","5200",,,"NOK",$B136,,,,,,"SEG",,"ALL")/1000</f>
        <v>#VALUE!</v>
      </c>
      <c r="M136" s="16" t="e">
        <f>_xll.cc.fGetVal(M$1,0,"ytd","AC",$C136,,,"NOK",$B136,,,,,,"SEG",,"ALL")/1000+_xll.cc.fGetVal(M$1,0,"ytd","AC","8051",,,"NOK",$B136,,,,,,"SEG",,"ALL")/1000+_xll.cc.fGetVal(M$1,0,"ytd","AC","5200",,,"NOK",$B136,,,,,,"SEG",,"ALL")/1000</f>
        <v>#VALUE!</v>
      </c>
      <c r="N136" s="16" t="e">
        <f>_xll.cc.fGetVal(N$1,0,"ytd","AC",$C136,,,"NOK",$B136,,,,,,"SEG",,"ALL")/1000+_xll.cc.fGetVal(N$1,0,"ytd","AC","8051",,,"NOK",$B136,,,,,,"SEG",,"ALL")/1000+_xll.cc.fGetVal(N$1,0,"ytd","AC","5200",,,"NOK",$B136,,,,,,"SEG",,"ALL")/1000</f>
        <v>#VALUE!</v>
      </c>
      <c r="O136" s="17" t="e">
        <f>_xll.cc.fGetVal(O$1,0,"ytd","AC",$C136,,,"NOK",$B136,,,,,,"SEG",,"ALL")/1000+_xll.cc.fGetVal(O$1,0,"ytd","AC","8051",,,"NOK",$B136,,,,,,"SEG",,"ALL")/1000+_xll.cc.fGetVal(O$1,0,"ytd","AC","5200",,,"NOK",$B136,,,,,,"SEG",,"ALL")/1000</f>
        <v>#VALUE!</v>
      </c>
    </row>
    <row r="137" spans="1:15" x14ac:dyDescent="0.3">
      <c r="A137" s="14" t="s">
        <v>144</v>
      </c>
      <c r="B137" s="38" t="s">
        <v>145</v>
      </c>
      <c r="C137" s="38">
        <v>9000</v>
      </c>
      <c r="D137" s="47">
        <v>0</v>
      </c>
      <c r="E137" s="48">
        <v>0</v>
      </c>
      <c r="F137" s="16" t="e">
        <f>_xll.cc.fGetVal(F$1,0,"ytd","AC",$C137,,,"NOK",$B137,,,,,,"SEG",,"ALL")/1000+_xll.cc.fGetVal(F$1,0,"ytd","AC","8051",,,"NOK",$B137,,,,,,"SEG",,"ALL")/1000+_xll.cc.fGetVal(F$1,0,"ytd","AC","5200",,,"NOK",$B137,,,,,,"SEG",,"ALL")/1000</f>
        <v>#VALUE!</v>
      </c>
      <c r="G137" s="17" t="e">
        <f>_xll.cc.fGetVal(G$1,0,"ytd","AC",$C137,,,"NOK",$B137,,,,,,"SEG",,"ALL")/1000+_xll.cc.fGetVal(G$1,0,"ytd","AC","8051",,,"NOK",$B137,,,,,,"SEG",,"ALL")/1000+_xll.cc.fGetVal(G$1,0,"ytd","AC","5200",,,"NOK",$B137,,,,,,"SEG",,"ALL")/1000</f>
        <v>#VALUE!</v>
      </c>
      <c r="H137" s="15" t="e">
        <f>_xll.cc.fGetVal(H$1,0,"ytd","AC",$C137,,,"NOK",$B137,,,,,,"SEG",,"ALL")/1000+_xll.cc.fGetVal(H$1,0,"ytd","AC","8051",,,"NOK",$B137,,,,,,"SEG",,"ALL")/1000+_xll.cc.fGetVal(H$1,0,"ytd","AC","5200",,,"NOK",$B137,,,,,,"SEG",,"ALL")/1000</f>
        <v>#VALUE!</v>
      </c>
      <c r="I137" s="16" t="e">
        <f>_xll.cc.fGetVal(I$1,0,"ytd","AC",$C137,,,"NOK",$B137,,,,,,"SEG",,"ALL")/1000+_xll.cc.fGetVal(I$1,0,"ytd","AC","8051",,,"NOK",$B137,,,,,,"SEG",,"ALL")/1000+_xll.cc.fGetVal(I$1,0,"ytd","AC","5200",,,"NOK",$B137,,,,,,"SEG",,"ALL")/1000</f>
        <v>#VALUE!</v>
      </c>
      <c r="J137" s="16" t="e">
        <f>_xll.cc.fGetVal(J$1,0,"ytd","AC",$C137,,,"NOK",$B137,,,,,,"SEG",,"ALL")/1000+_xll.cc.fGetVal(J$1,0,"ytd","AC","8051",,,"NOK",$B137,,,,,,"SEG",,"ALL")/1000+_xll.cc.fGetVal(J$1,0,"ytd","AC","5200",,,"NOK",$B137,,,,,,"SEG",,"ALL")/1000</f>
        <v>#VALUE!</v>
      </c>
      <c r="K137" s="17" t="e">
        <f>_xll.cc.fGetVal(K$1,0,"ytd","AC",$C137,,,"NOK",$B137,,,,,,"SEG",,"ALL")/1000+_xll.cc.fGetVal(K$1,0,"ytd","AC","8051",,,"NOK",$B137,,,,,,"SEG",,"ALL")/1000+_xll.cc.fGetVal(K$1,0,"ytd","AC","5200",,,"NOK",$B137,,,,,,"SEG",,"ALL")/1000</f>
        <v>#VALUE!</v>
      </c>
      <c r="L137" s="16" t="e">
        <f>_xll.cc.fGetVal(L$1,0,"ytd","AC",$C137,,,"NOK",$B137,,,,,,"SEG",,"ALL")/1000+_xll.cc.fGetVal(L$1,0,"ytd","AC","8051",,,"NOK",$B137,,,,,,"SEG",,"ALL")/1000+_xll.cc.fGetVal(L$1,0,"ytd","AC","5200",,,"NOK",$B137,,,,,,"SEG",,"ALL")/1000</f>
        <v>#VALUE!</v>
      </c>
      <c r="M137" s="16" t="e">
        <f>_xll.cc.fGetVal(M$1,0,"ytd","AC",$C137,,,"NOK",$B137,,,,,,"SEG",,"ALL")/1000+_xll.cc.fGetVal(M$1,0,"ytd","AC","8051",,,"NOK",$B137,,,,,,"SEG",,"ALL")/1000+_xll.cc.fGetVal(M$1,0,"ytd","AC","5200",,,"NOK",$B137,,,,,,"SEG",,"ALL")/1000</f>
        <v>#VALUE!</v>
      </c>
      <c r="N137" s="16" t="e">
        <f>_xll.cc.fGetVal(N$1,0,"ytd","AC",$C137,,,"NOK",$B137,,,,,,"SEG",,"ALL")/1000+_xll.cc.fGetVal(N$1,0,"ytd","AC","8051",,,"NOK",$B137,,,,,,"SEG",,"ALL")/1000+_xll.cc.fGetVal(N$1,0,"ytd","AC","5200",,,"NOK",$B137,,,,,,"SEG",,"ALL")/1000</f>
        <v>#VALUE!</v>
      </c>
      <c r="O137" s="17" t="e">
        <f>_xll.cc.fGetVal(O$1,0,"ytd","AC",$C137,,,"NOK",$B137,,,,,,"SEG",,"ALL")/1000+_xll.cc.fGetVal(O$1,0,"ytd","AC","8051",,,"NOK",$B137,,,,,,"SEG",,"ALL")/1000+_xll.cc.fGetVal(O$1,0,"ytd","AC","5200",,,"NOK",$B137,,,,,,"SEG",,"ALL")/1000</f>
        <v>#VALUE!</v>
      </c>
    </row>
    <row r="138" spans="1:15" x14ac:dyDescent="0.3">
      <c r="A138" s="14" t="s">
        <v>146</v>
      </c>
      <c r="B138" s="38" t="s">
        <v>147</v>
      </c>
      <c r="C138" s="38">
        <v>9000</v>
      </c>
      <c r="D138" s="47">
        <v>0</v>
      </c>
      <c r="E138" s="48">
        <v>0</v>
      </c>
      <c r="F138" s="16" t="e">
        <f>_xll.cc.fGetVal(F$1,0,"ytd","AC",$C138,,,"NOK",$B138,,,,,,"SEG",,"ALL")/1000+_xll.cc.fGetVal(F$1,0,"ytd","AC","8051",,,"NOK",$B138,,,,,,"SEG",,"ALL")/1000+_xll.cc.fGetVal(F$1,0,"ytd","AC","5200",,,"NOK",$B138,,,,,,"SEG",,"ALL")/1000</f>
        <v>#VALUE!</v>
      </c>
      <c r="G138" s="17" t="e">
        <f>_xll.cc.fGetVal(G$1,0,"ytd","AC",$C138,,,"NOK",$B138,,,,,,"SEG",,"ALL")/1000+_xll.cc.fGetVal(G$1,0,"ytd","AC","8051",,,"NOK",$B138,,,,,,"SEG",,"ALL")/1000+_xll.cc.fGetVal(G$1,0,"ytd","AC","5200",,,"NOK",$B138,,,,,,"SEG",,"ALL")/1000</f>
        <v>#VALUE!</v>
      </c>
      <c r="H138" s="15" t="e">
        <f>_xll.cc.fGetVal(H$1,0,"ytd","AC",$C138,,,"NOK",$B138,,,,,,"SEG",,"ALL")/1000+_xll.cc.fGetVal(H$1,0,"ytd","AC","8051",,,"NOK",$B138,,,,,,"SEG",,"ALL")/1000+_xll.cc.fGetVal(H$1,0,"ytd","AC","5200",,,"NOK",$B138,,,,,,"SEG",,"ALL")/1000</f>
        <v>#VALUE!</v>
      </c>
      <c r="I138" s="16" t="e">
        <f>_xll.cc.fGetVal(I$1,0,"ytd","AC",$C138,,,"NOK",$B138,,,,,,"SEG",,"ALL")/1000+_xll.cc.fGetVal(I$1,0,"ytd","AC","8051",,,"NOK",$B138,,,,,,"SEG",,"ALL")/1000+_xll.cc.fGetVal(I$1,0,"ytd","AC","5200",,,"NOK",$B138,,,,,,"SEG",,"ALL")/1000</f>
        <v>#VALUE!</v>
      </c>
      <c r="J138" s="16" t="e">
        <f>_xll.cc.fGetVal(J$1,0,"ytd","AC",$C138,,,"NOK",$B138,,,,,,"SEG",,"ALL")/1000+_xll.cc.fGetVal(J$1,0,"ytd","AC","8051",,,"NOK",$B138,,,,,,"SEG",,"ALL")/1000+_xll.cc.fGetVal(J$1,0,"ytd","AC","5200",,,"NOK",$B138,,,,,,"SEG",,"ALL")/1000</f>
        <v>#VALUE!</v>
      </c>
      <c r="K138" s="17" t="e">
        <f>_xll.cc.fGetVal(K$1,0,"ytd","AC",$C138,,,"NOK",$B138,,,,,,"SEG",,"ALL")/1000+_xll.cc.fGetVal(K$1,0,"ytd","AC","8051",,,"NOK",$B138,,,,,,"SEG",,"ALL")/1000+_xll.cc.fGetVal(K$1,0,"ytd","AC","5200",,,"NOK",$B138,,,,,,"SEG",,"ALL")/1000</f>
        <v>#VALUE!</v>
      </c>
      <c r="L138" s="16" t="e">
        <f>_xll.cc.fGetVal(L$1,0,"ytd","AC",$C138,,,"NOK",$B138,,,,,,"SEG",,"ALL")/1000+_xll.cc.fGetVal(L$1,0,"ytd","AC","8051",,,"NOK",$B138,,,,,,"SEG",,"ALL")/1000+_xll.cc.fGetVal(L$1,0,"ytd","AC","5200",,,"NOK",$B138,,,,,,"SEG",,"ALL")/1000</f>
        <v>#VALUE!</v>
      </c>
      <c r="M138" s="16" t="e">
        <f>_xll.cc.fGetVal(M$1,0,"ytd","AC",$C138,,,"NOK",$B138,,,,,,"SEG",,"ALL")/1000+_xll.cc.fGetVal(M$1,0,"ytd","AC","8051",,,"NOK",$B138,,,,,,"SEG",,"ALL")/1000+_xll.cc.fGetVal(M$1,0,"ytd","AC","5200",,,"NOK",$B138,,,,,,"SEG",,"ALL")/1000</f>
        <v>#VALUE!</v>
      </c>
      <c r="N138" s="16" t="e">
        <f>_xll.cc.fGetVal(N$1,0,"ytd","AC",$C138,,,"NOK",$B138,,,,,,"SEG",,"ALL")/1000+_xll.cc.fGetVal(N$1,0,"ytd","AC","8051",,,"NOK",$B138,,,,,,"SEG",,"ALL")/1000+_xll.cc.fGetVal(N$1,0,"ytd","AC","5200",,,"NOK",$B138,,,,,,"SEG",,"ALL")/1000</f>
        <v>#VALUE!</v>
      </c>
      <c r="O138" s="17" t="e">
        <f>_xll.cc.fGetVal(O$1,0,"ytd","AC",$C138,,,"NOK",$B138,,,,,,"SEG",,"ALL")/1000+_xll.cc.fGetVal(O$1,0,"ytd","AC","8051",,,"NOK",$B138,,,,,,"SEG",,"ALL")/1000+_xll.cc.fGetVal(O$1,0,"ytd","AC","5200",,,"NOK",$B138,,,,,,"SEG",,"ALL")/1000</f>
        <v>#VALUE!</v>
      </c>
    </row>
    <row r="139" spans="1:15" x14ac:dyDescent="0.3">
      <c r="A139" s="18" t="s">
        <v>148</v>
      </c>
      <c r="B139" s="39" t="s">
        <v>149</v>
      </c>
      <c r="C139" s="38">
        <v>9000</v>
      </c>
      <c r="D139" s="49">
        <v>0</v>
      </c>
      <c r="E139" s="50">
        <v>0</v>
      </c>
      <c r="F139" s="20" t="e">
        <f>_xll.cc.fGetVal(F$1,0,"ytd","AC",$C139,,,"NOK",$B139,,,,,,"SEG",,"ALL")/1000+_xll.cc.fGetVal(F$1,0,"ytd","AC","8051",,,"NOK",$B139,,,,,,"SEG",,"ALL")/1000+_xll.cc.fGetVal(F$1,0,"ytd","AC","5200",,,"NOK",$B139,,,,,,"SEG",,"ALL")/1000</f>
        <v>#VALUE!</v>
      </c>
      <c r="G139" s="21" t="e">
        <f>_xll.cc.fGetVal(G$1,0,"ytd","AC",$C139,,,"NOK",$B139,,,,,,"SEG",,"ALL")/1000+_xll.cc.fGetVal(G$1,0,"ytd","AC","8051",,,"NOK",$B139,,,,,,"SEG",,"ALL")/1000+_xll.cc.fGetVal(G$1,0,"ytd","AC","5200",,,"NOK",$B139,,,,,,"SEG",,"ALL")/1000</f>
        <v>#VALUE!</v>
      </c>
      <c r="H139" s="19" t="e">
        <f>_xll.cc.fGetVal(H$1,0,"ytd","AC",$C139,,,"NOK",$B139,,,,,,"SEG",,"ALL")/1000+_xll.cc.fGetVal(H$1,0,"ytd","AC","8051",,,"NOK",$B139,,,,,,"SEG",,"ALL")/1000+_xll.cc.fGetVal(H$1,0,"ytd","AC","5200",,,"NOK",$B139,,,,,,"SEG",,"ALL")/1000</f>
        <v>#VALUE!</v>
      </c>
      <c r="I139" s="20" t="e">
        <f>_xll.cc.fGetVal(I$1,0,"ytd","AC",$C139,,,"NOK",$B139,,,,,,"SEG",,"ALL")/1000+_xll.cc.fGetVal(I$1,0,"ytd","AC","8051",,,"NOK",$B139,,,,,,"SEG",,"ALL")/1000+_xll.cc.fGetVal(I$1,0,"ytd","AC","5200",,,"NOK",$B139,,,,,,"SEG",,"ALL")/1000</f>
        <v>#VALUE!</v>
      </c>
      <c r="J139" s="20" t="e">
        <f>_xll.cc.fGetVal(J$1,0,"ytd","AC",$C139,,,"NOK",$B139,,,,,,"SEG",,"ALL")/1000+_xll.cc.fGetVal(J$1,0,"ytd","AC","8051",,,"NOK",$B139,,,,,,"SEG",,"ALL")/1000+_xll.cc.fGetVal(J$1,0,"ytd","AC","5200",,,"NOK",$B139,,,,,,"SEG",,"ALL")/1000</f>
        <v>#VALUE!</v>
      </c>
      <c r="K139" s="21" t="e">
        <f>_xll.cc.fGetVal(K$1,0,"ytd","AC",$C139,,,"NOK",$B139,,,,,,"SEG",,"ALL")/1000+_xll.cc.fGetVal(K$1,0,"ytd","AC","8051",,,"NOK",$B139,,,,,,"SEG",,"ALL")/1000+_xll.cc.fGetVal(K$1,0,"ytd","AC","5200",,,"NOK",$B139,,,,,,"SEG",,"ALL")/1000</f>
        <v>#VALUE!</v>
      </c>
      <c r="L139" s="20" t="e">
        <f>_xll.cc.fGetVal(L$1,0,"ytd","AC",$C139,,,"NOK",$B139,,,,,,"SEG",,"ALL")/1000+_xll.cc.fGetVal(L$1,0,"ytd","AC","8051",,,"NOK",$B139,,,,,,"SEG",,"ALL")/1000+_xll.cc.fGetVal(L$1,0,"ytd","AC","5200",,,"NOK",$B139,,,,,,"SEG",,"ALL")/1000</f>
        <v>#VALUE!</v>
      </c>
      <c r="M139" s="20" t="e">
        <f>_xll.cc.fGetVal(M$1,0,"ytd","AC",$C139,,,"NOK",$B139,,,,,,"SEG",,"ALL")/1000+_xll.cc.fGetVal(M$1,0,"ytd","AC","8051",,,"NOK",$B139,,,,,,"SEG",,"ALL")/1000+_xll.cc.fGetVal(M$1,0,"ytd","AC","5200",,,"NOK",$B139,,,,,,"SEG",,"ALL")/1000</f>
        <v>#VALUE!</v>
      </c>
      <c r="N139" s="20" t="e">
        <f>_xll.cc.fGetVal(N$1,0,"ytd","AC",$C139,,,"NOK",$B139,,,,,,"SEG",,"ALL")/1000+_xll.cc.fGetVal(N$1,0,"ytd","AC","8051",,,"NOK",$B139,,,,,,"SEG",,"ALL")/1000+_xll.cc.fGetVal(N$1,0,"ytd","AC","5200",,,"NOK",$B139,,,,,,"SEG",,"ALL")/1000</f>
        <v>#VALUE!</v>
      </c>
      <c r="O139" s="21" t="e">
        <f>_xll.cc.fGetVal(O$1,0,"ytd","AC",$C139,,,"NOK",$B139,,,,,,"SEG",,"ALL")/1000+_xll.cc.fGetVal(O$1,0,"ytd","AC","8051",,,"NOK",$B139,,,,,,"SEG",,"ALL")/1000+_xll.cc.fGetVal(O$1,0,"ytd","AC","5200",,,"NOK",$B139,,,,,,"SEG",,"ALL")/1000</f>
        <v>#VALUE!</v>
      </c>
    </row>
    <row r="140" spans="1:15" x14ac:dyDescent="0.3">
      <c r="A140" s="14" t="s">
        <v>150</v>
      </c>
      <c r="B140" s="38" t="s">
        <v>151</v>
      </c>
      <c r="C140" s="38">
        <v>9000</v>
      </c>
      <c r="D140" s="47">
        <v>0</v>
      </c>
      <c r="E140" s="48">
        <v>0</v>
      </c>
      <c r="F140" s="16" t="e">
        <f>_xll.cc.fGetVal(F$1,0,"ytd","AC",$C140,,,"NOK",$B140,,,,,,"SEG",,"ALL")/1000+_xll.cc.fGetVal(F$1,0,"ytd","AC","8051",,,"NOK",$B140,,,,,,"SEG",,"ALL")/1000+_xll.cc.fGetVal(F$1,0,"ytd","AC","5200",,,"NOK",$B140,,,,,,"SEG",,"ALL")/1000</f>
        <v>#VALUE!</v>
      </c>
      <c r="G140" s="17" t="e">
        <f>_xll.cc.fGetVal(G$1,0,"ytd","AC",$C140,,,"NOK",$B140,,,,,,"SEG",,"ALL")/1000+_xll.cc.fGetVal(G$1,0,"ytd","AC","8051",,,"NOK",$B140,,,,,,"SEG",,"ALL")/1000+_xll.cc.fGetVal(G$1,0,"ytd","AC","5200",,,"NOK",$B140,,,,,,"SEG",,"ALL")/1000</f>
        <v>#VALUE!</v>
      </c>
      <c r="H140" s="15" t="e">
        <f>_xll.cc.fGetVal(H$1,0,"ytd","AC",$C140,,,"NOK",$B140,,,,,,"SEG",,"ALL")/1000+_xll.cc.fGetVal(H$1,0,"ytd","AC","8051",,,"NOK",$B140,,,,,,"SEG",,"ALL")/1000+_xll.cc.fGetVal(H$1,0,"ytd","AC","5200",,,"NOK",$B140,,,,,,"SEG",,"ALL")/1000</f>
        <v>#VALUE!</v>
      </c>
      <c r="I140" s="16" t="e">
        <f>_xll.cc.fGetVal(I$1,0,"ytd","AC",$C140,,,"NOK",$B140,,,,,,"SEG",,"ALL")/1000+_xll.cc.fGetVal(I$1,0,"ytd","AC","8051",,,"NOK",$B140,,,,,,"SEG",,"ALL")/1000+_xll.cc.fGetVal(I$1,0,"ytd","AC","5200",,,"NOK",$B140,,,,,,"SEG",,"ALL")/1000</f>
        <v>#VALUE!</v>
      </c>
      <c r="J140" s="16" t="e">
        <f>_xll.cc.fGetVal(J$1,0,"ytd","AC",$C140,,,"NOK",$B140,,,,,,"SEG",,"ALL")/1000+_xll.cc.fGetVal(J$1,0,"ytd","AC","8051",,,"NOK",$B140,,,,,,"SEG",,"ALL")/1000+_xll.cc.fGetVal(J$1,0,"ytd","AC","5200",,,"NOK",$B140,,,,,,"SEG",,"ALL")/1000</f>
        <v>#VALUE!</v>
      </c>
      <c r="K140" s="17" t="e">
        <f>_xll.cc.fGetVal(K$1,0,"ytd","AC",$C140,,,"NOK",$B140,,,,,,"SEG",,"ALL")/1000+_xll.cc.fGetVal(K$1,0,"ytd","AC","8051",,,"NOK",$B140,,,,,,"SEG",,"ALL")/1000+_xll.cc.fGetVal(K$1,0,"ytd","AC","5200",,,"NOK",$B140,,,,,,"SEG",,"ALL")/1000</f>
        <v>#VALUE!</v>
      </c>
      <c r="L140" s="16" t="e">
        <f>_xll.cc.fGetVal(L$1,0,"ytd","AC",$C140,,,"NOK",$B140,,,,,,"SEG",,"ALL")/1000+_xll.cc.fGetVal(L$1,0,"ytd","AC","8051",,,"NOK",$B140,,,,,,"SEG",,"ALL")/1000+_xll.cc.fGetVal(L$1,0,"ytd","AC","5200",,,"NOK",$B140,,,,,,"SEG",,"ALL")/1000</f>
        <v>#VALUE!</v>
      </c>
      <c r="M140" s="16" t="e">
        <f>_xll.cc.fGetVal(M$1,0,"ytd","AC",$C140,,,"NOK",$B140,,,,,,"SEG",,"ALL")/1000+_xll.cc.fGetVal(M$1,0,"ytd","AC","8051",,,"NOK",$B140,,,,,,"SEG",,"ALL")/1000+_xll.cc.fGetVal(M$1,0,"ytd","AC","5200",,,"NOK",$B140,,,,,,"SEG",,"ALL")/1000</f>
        <v>#VALUE!</v>
      </c>
      <c r="N140" s="16" t="e">
        <f>_xll.cc.fGetVal(N$1,0,"ytd","AC",$C140,,,"NOK",$B140,,,,,,"SEG",,"ALL")/1000+_xll.cc.fGetVal(N$1,0,"ytd","AC","8051",,,"NOK",$B140,,,,,,"SEG",,"ALL")/1000+_xll.cc.fGetVal(N$1,0,"ytd","AC","5200",,,"NOK",$B140,,,,,,"SEG",,"ALL")/1000</f>
        <v>#VALUE!</v>
      </c>
      <c r="O140" s="17" t="e">
        <f>_xll.cc.fGetVal(O$1,0,"ytd","AC",$C140,,,"NOK",$B140,,,,,,"SEG",,"ALL")/1000+_xll.cc.fGetVal(O$1,0,"ytd","AC","8051",,,"NOK",$B140,,,,,,"SEG",,"ALL")/1000+_xll.cc.fGetVal(O$1,0,"ytd","AC","5200",,,"NOK",$B140,,,,,,"SEG",,"ALL")/1000</f>
        <v>#VALUE!</v>
      </c>
    </row>
    <row r="141" spans="1:15" x14ac:dyDescent="0.3">
      <c r="A141" s="22" t="s">
        <v>152</v>
      </c>
      <c r="B141" s="38" t="s">
        <v>153</v>
      </c>
      <c r="C141" s="38">
        <v>9000</v>
      </c>
      <c r="D141" s="47">
        <v>0</v>
      </c>
      <c r="E141" s="48">
        <v>0</v>
      </c>
      <c r="F141" s="16" t="e">
        <f>_xll.cc.fGetVal(F$1,0,"ytd","AC",$C141,,,"NOK",$B141,,,,,,"SEG",,"ALL")/1000+_xll.cc.fGetVal(F$1,0,"ytd","AC","8051",,,"NOK",$B141,,,,,,"SEG",,"ALL")/1000+_xll.cc.fGetVal(F$1,0,"ytd","AC","5200",,,"NOK",$B141,,,,,,"SEG",,"ALL")/1000</f>
        <v>#VALUE!</v>
      </c>
      <c r="G141" s="17" t="e">
        <f>_xll.cc.fGetVal(G$1,0,"ytd","AC",$C141,,,"NOK",$B141,,,,,,"SEG",,"ALL")/1000+_xll.cc.fGetVal(G$1,0,"ytd","AC","8051",,,"NOK",$B141,,,,,,"SEG",,"ALL")/1000+_xll.cc.fGetVal(G$1,0,"ytd","AC","5200",,,"NOK",$B141,,,,,,"SEG",,"ALL")/1000</f>
        <v>#VALUE!</v>
      </c>
      <c r="H141" s="15" t="e">
        <f>_xll.cc.fGetVal(H$1,0,"ytd","AC",$C141,,,"NOK",$B141,,,,,,"SEG",,"ALL")/1000+_xll.cc.fGetVal(H$1,0,"ytd","AC","8051",,,"NOK",$B141,,,,,,"SEG",,"ALL")/1000+_xll.cc.fGetVal(H$1,0,"ytd","AC","5200",,,"NOK",$B141,,,,,,"SEG",,"ALL")/1000</f>
        <v>#VALUE!</v>
      </c>
      <c r="I141" s="16" t="e">
        <f>_xll.cc.fGetVal(I$1,0,"ytd","AC",$C141,,,"NOK",$B141,,,,,,"SEG",,"ALL")/1000+_xll.cc.fGetVal(I$1,0,"ytd","AC","8051",,,"NOK",$B141,,,,,,"SEG",,"ALL")/1000+_xll.cc.fGetVal(I$1,0,"ytd","AC","5200",,,"NOK",$B141,,,,,,"SEG",,"ALL")/1000</f>
        <v>#VALUE!</v>
      </c>
      <c r="J141" s="16" t="e">
        <f>_xll.cc.fGetVal(J$1,0,"ytd","AC",$C141,,,"NOK",$B141,,,,,,"SEG",,"ALL")/1000+_xll.cc.fGetVal(J$1,0,"ytd","AC","8051",,,"NOK",$B141,,,,,,"SEG",,"ALL")/1000+_xll.cc.fGetVal(J$1,0,"ytd","AC","5200",,,"NOK",$B141,,,,,,"SEG",,"ALL")/1000</f>
        <v>#VALUE!</v>
      </c>
      <c r="K141" s="17" t="e">
        <f>_xll.cc.fGetVal(K$1,0,"ytd","AC",$C141,,,"NOK",$B141,,,,,,"SEG",,"ALL")/1000+_xll.cc.fGetVal(K$1,0,"ytd","AC","8051",,,"NOK",$B141,,,,,,"SEG",,"ALL")/1000+_xll.cc.fGetVal(K$1,0,"ytd","AC","5200",,,"NOK",$B141,,,,,,"SEG",,"ALL")/1000</f>
        <v>#VALUE!</v>
      </c>
      <c r="L141" s="16" t="e">
        <f>_xll.cc.fGetVal(L$1,0,"ytd","AC",$C141,,,"NOK",$B141,,,,,,"SEG",,"ALL")/1000+_xll.cc.fGetVal(L$1,0,"ytd","AC","8051",,,"NOK",$B141,,,,,,"SEG",,"ALL")/1000+_xll.cc.fGetVal(L$1,0,"ytd","AC","5200",,,"NOK",$B141,,,,,,"SEG",,"ALL")/1000</f>
        <v>#VALUE!</v>
      </c>
      <c r="M141" s="16" t="e">
        <f>_xll.cc.fGetVal(M$1,0,"ytd","AC",$C141,,,"NOK",$B141,,,,,,"SEG",,"ALL")/1000+_xll.cc.fGetVal(M$1,0,"ytd","AC","8051",,,"NOK",$B141,,,,,,"SEG",,"ALL")/1000+_xll.cc.fGetVal(M$1,0,"ytd","AC","5200",,,"NOK",$B141,,,,,,"SEG",,"ALL")/1000</f>
        <v>#VALUE!</v>
      </c>
      <c r="N141" s="16" t="e">
        <f>_xll.cc.fGetVal(N$1,0,"ytd","AC",$C141,,,"NOK",$B141,,,,,,"SEG",,"ALL")/1000+_xll.cc.fGetVal(N$1,0,"ytd","AC","8051",,,"NOK",$B141,,,,,,"SEG",,"ALL")/1000+_xll.cc.fGetVal(N$1,0,"ytd","AC","5200",,,"NOK",$B141,,,,,,"SEG",,"ALL")/1000</f>
        <v>#VALUE!</v>
      </c>
      <c r="O141" s="17" t="e">
        <f>_xll.cc.fGetVal(O$1,0,"ytd","AC",$C141,,,"NOK",$B141,,,,,,"SEG",,"ALL")/1000+_xll.cc.fGetVal(O$1,0,"ytd","AC","8051",,,"NOK",$B141,,,,,,"SEG",,"ALL")/1000+_xll.cc.fGetVal(O$1,0,"ytd","AC","5200",,,"NOK",$B141,,,,,,"SEG",,"ALL")/1000</f>
        <v>#VALUE!</v>
      </c>
    </row>
    <row r="142" spans="1:15" x14ac:dyDescent="0.3">
      <c r="A142" s="10" t="s">
        <v>154</v>
      </c>
      <c r="B142" s="39" t="s">
        <v>155</v>
      </c>
      <c r="C142" s="38">
        <v>9000</v>
      </c>
      <c r="D142" s="49">
        <v>0</v>
      </c>
      <c r="E142" s="50">
        <v>0</v>
      </c>
      <c r="F142" s="20" t="e">
        <f>_xll.cc.fGetVal(F$1,0,"ytd","AC",$C142,,,"NOK",$B142,,,,,,"SEG",,"ALL")/1000+_xll.cc.fGetVal(F$1,0,"ytd","AC","8051",,,"NOK",$B142,,,,,,"SEG",,"ALL")/1000+_xll.cc.fGetVal(F$1,0,"ytd","AC","5200",,,"NOK",$B142,,,,,,"SEG",,"ALL")/1000</f>
        <v>#VALUE!</v>
      </c>
      <c r="G142" s="21" t="e">
        <f>_xll.cc.fGetVal(G$1,0,"ytd","AC",$C142,,,"NOK",$B142,,,,,,"SEG",,"ALL")/1000+_xll.cc.fGetVal(G$1,0,"ytd","AC","8051",,,"NOK",$B142,,,,,,"SEG",,"ALL")/1000+_xll.cc.fGetVal(G$1,0,"ytd","AC","5200",,,"NOK",$B142,,,,,,"SEG",,"ALL")/1000</f>
        <v>#VALUE!</v>
      </c>
      <c r="H142" s="19" t="e">
        <f>_xll.cc.fGetVal(H$1,0,"ytd","AC",$C142,,,"NOK",$B142,,,,,,"SEG",,"ALL")/1000+_xll.cc.fGetVal(H$1,0,"ytd","AC","8051",,,"NOK",$B142,,,,,,"SEG",,"ALL")/1000+_xll.cc.fGetVal(H$1,0,"ytd","AC","5200",,,"NOK",$B142,,,,,,"SEG",,"ALL")/1000</f>
        <v>#VALUE!</v>
      </c>
      <c r="I142" s="20" t="e">
        <f>_xll.cc.fGetVal(I$1,0,"ytd","AC",$C142,,,"NOK",$B142,,,,,,"SEG",,"ALL")/1000+_xll.cc.fGetVal(I$1,0,"ytd","AC","8051",,,"NOK",$B142,,,,,,"SEG",,"ALL")/1000+_xll.cc.fGetVal(I$1,0,"ytd","AC","5200",,,"NOK",$B142,,,,,,"SEG",,"ALL")/1000</f>
        <v>#VALUE!</v>
      </c>
      <c r="J142" s="20" t="e">
        <f>_xll.cc.fGetVal(J$1,0,"ytd","AC",$C142,,,"NOK",$B142,,,,,,"SEG",,"ALL")/1000+_xll.cc.fGetVal(J$1,0,"ytd","AC","8051",,,"NOK",$B142,,,,,,"SEG",,"ALL")/1000+_xll.cc.fGetVal(J$1,0,"ytd","AC","5200",,,"NOK",$B142,,,,,,"SEG",,"ALL")/1000</f>
        <v>#VALUE!</v>
      </c>
      <c r="K142" s="21" t="e">
        <f>_xll.cc.fGetVal(K$1,0,"ytd","AC",$C142,,,"NOK",$B142,,,,,,"SEG",,"ALL")/1000+_xll.cc.fGetVal(K$1,0,"ytd","AC","8051",,,"NOK",$B142,,,,,,"SEG",,"ALL")/1000+_xll.cc.fGetVal(K$1,0,"ytd","AC","5200",,,"NOK",$B142,,,,,,"SEG",,"ALL")/1000</f>
        <v>#VALUE!</v>
      </c>
      <c r="L142" s="20" t="e">
        <f>_xll.cc.fGetVal(L$1,0,"ytd","AC",$C142,,,"NOK",$B142,,,,,,"SEG",,"ALL")/1000+_xll.cc.fGetVal(L$1,0,"ytd","AC","8051",,,"NOK",$B142,,,,,,"SEG",,"ALL")/1000+_xll.cc.fGetVal(L$1,0,"ytd","AC","5200",,,"NOK",$B142,,,,,,"SEG",,"ALL")/1000</f>
        <v>#VALUE!</v>
      </c>
      <c r="M142" s="20" t="e">
        <f>_xll.cc.fGetVal(M$1,0,"ytd","AC",$C142,,,"NOK",$B142,,,,,,"SEG",,"ALL")/1000+_xll.cc.fGetVal(M$1,0,"ytd","AC","8051",,,"NOK",$B142,,,,,,"SEG",,"ALL")/1000+_xll.cc.fGetVal(M$1,0,"ytd","AC","5200",,,"NOK",$B142,,,,,,"SEG",,"ALL")/1000</f>
        <v>#VALUE!</v>
      </c>
      <c r="N142" s="20" t="e">
        <f>_xll.cc.fGetVal(N$1,0,"ytd","AC",$C142,,,"NOK",$B142,,,,,,"SEG",,"ALL")/1000+_xll.cc.fGetVal(N$1,0,"ytd","AC","8051",,,"NOK",$B142,,,,,,"SEG",,"ALL")/1000+_xll.cc.fGetVal(N$1,0,"ytd","AC","5200",,,"NOK",$B142,,,,,,"SEG",,"ALL")/1000</f>
        <v>#VALUE!</v>
      </c>
      <c r="O142" s="21" t="e">
        <f>_xll.cc.fGetVal(O$1,0,"ytd","AC",$C142,,,"NOK",$B142,,,,,,"SEG",,"ALL")/1000+_xll.cc.fGetVal(O$1,0,"ytd","AC","8051",,,"NOK",$B142,,,,,,"SEG",,"ALL")/1000+_xll.cc.fGetVal(O$1,0,"ytd","AC","5200",,,"NOK",$B142,,,,,,"SEG",,"ALL")/1000</f>
        <v>#VALUE!</v>
      </c>
    </row>
    <row r="144" spans="1:15" x14ac:dyDescent="0.3">
      <c r="A144" s="7" t="s">
        <v>174</v>
      </c>
      <c r="B144" s="33"/>
      <c r="C144" s="33"/>
      <c r="D144" s="44"/>
      <c r="E144" s="44"/>
      <c r="F144" s="8"/>
      <c r="G144" s="9"/>
      <c r="H144" s="8"/>
      <c r="I144" s="8"/>
      <c r="J144" s="8"/>
      <c r="K144" s="9"/>
      <c r="L144" s="8"/>
      <c r="M144" s="8"/>
      <c r="N144" s="8"/>
      <c r="O144" s="9"/>
    </row>
    <row r="145" spans="1:15" x14ac:dyDescent="0.3">
      <c r="A145" s="10" t="s">
        <v>139</v>
      </c>
      <c r="B145" s="38" t="s">
        <v>140</v>
      </c>
      <c r="C145" s="38">
        <v>2000</v>
      </c>
      <c r="D145" s="45"/>
      <c r="E145" s="46" t="e">
        <f>_xll.cc.fGetVal(E$1,0,"ytd","AC",$C145,,,"NOK",$B145,,,,,,"SEG",,"IC")/1000-E29-E196</f>
        <v>#VALUE!</v>
      </c>
      <c r="F145" s="12">
        <f>F189+F191-F196-F29</f>
        <v>-151.41300000000444</v>
      </c>
      <c r="G145" s="12">
        <f t="shared" ref="G145:O145" si="32">G189+G191-G196-G29</f>
        <v>-69.521000000000967</v>
      </c>
      <c r="H145" s="12">
        <f t="shared" si="32"/>
        <v>-270.83400000000449</v>
      </c>
      <c r="I145" s="12">
        <f t="shared" si="32"/>
        <v>-175.73400000000044</v>
      </c>
      <c r="J145" s="12">
        <f t="shared" si="32"/>
        <v>-95.540000000001811</v>
      </c>
      <c r="K145" s="12">
        <f t="shared" si="32"/>
        <v>-82.730999999999199</v>
      </c>
      <c r="L145" s="12">
        <f t="shared" si="32"/>
        <v>-190.29300000000342</v>
      </c>
      <c r="M145" s="12">
        <f t="shared" si="32"/>
        <v>-129.93100000000612</v>
      </c>
      <c r="N145" s="12">
        <f t="shared" si="32"/>
        <v>-71.103999999999033</v>
      </c>
      <c r="O145" s="12">
        <f t="shared" si="32"/>
        <v>-17.116000000000572</v>
      </c>
    </row>
    <row r="146" spans="1:15" x14ac:dyDescent="0.3">
      <c r="A146" s="14" t="s">
        <v>141</v>
      </c>
      <c r="B146" s="38"/>
      <c r="C146" s="38">
        <v>2000</v>
      </c>
      <c r="D146" s="47"/>
      <c r="E146" s="48" t="e">
        <f>-E145</f>
        <v>#VALUE!</v>
      </c>
      <c r="F146" s="16">
        <f>F190-F191+F196-F30-F202</f>
        <v>145.32466666667119</v>
      </c>
      <c r="G146" s="16">
        <f t="shared" ref="G146:O146" si="33">G190-G191+G196-G30-G202</f>
        <v>61.712000000000053</v>
      </c>
      <c r="H146" s="16">
        <f t="shared" si="33"/>
        <v>266.04833333333363</v>
      </c>
      <c r="I146" s="16">
        <f t="shared" si="33"/>
        <v>178.92766666666503</v>
      </c>
      <c r="J146" s="16">
        <f t="shared" si="33"/>
        <v>95.755999999998238</v>
      </c>
      <c r="K146" s="16">
        <f t="shared" si="33"/>
        <v>79.028666666668826</v>
      </c>
      <c r="L146" s="16">
        <f t="shared" si="33"/>
        <v>190.53733333334628</v>
      </c>
      <c r="M146" s="16">
        <f t="shared" si="33"/>
        <v>133.20566666666915</v>
      </c>
      <c r="N146" s="16">
        <f t="shared" si="33"/>
        <v>74.774333333335804</v>
      </c>
      <c r="O146" s="16">
        <f t="shared" si="33"/>
        <v>14.84133333333256</v>
      </c>
    </row>
    <row r="147" spans="1:15" x14ac:dyDescent="0.3">
      <c r="A147" s="14" t="s">
        <v>142</v>
      </c>
      <c r="B147" s="38" t="s">
        <v>143</v>
      </c>
      <c r="C147" s="38">
        <v>2000</v>
      </c>
      <c r="D147" s="47"/>
      <c r="E147" s="48"/>
      <c r="F147" s="16">
        <v>-1.4210854715202004E-14</v>
      </c>
      <c r="G147" s="17">
        <v>1.1324274851176597E-14</v>
      </c>
      <c r="H147" s="15">
        <v>0</v>
      </c>
      <c r="I147" s="16">
        <v>3.3306690738754696E-14</v>
      </c>
      <c r="J147" s="16">
        <v>0</v>
      </c>
      <c r="K147" s="17">
        <v>5.3290705182007514E-15</v>
      </c>
      <c r="L147" s="16">
        <v>0</v>
      </c>
      <c r="M147" s="16">
        <v>1.9539925233402755E-14</v>
      </c>
      <c r="N147" s="16">
        <v>0</v>
      </c>
      <c r="O147" s="17">
        <v>0</v>
      </c>
    </row>
    <row r="148" spans="1:15" x14ac:dyDescent="0.3">
      <c r="A148" s="14" t="s">
        <v>144</v>
      </c>
      <c r="B148" s="38" t="s">
        <v>145</v>
      </c>
      <c r="C148" s="38">
        <v>2000</v>
      </c>
      <c r="D148" s="47"/>
      <c r="E148" s="48"/>
      <c r="F148" s="16">
        <v>0</v>
      </c>
      <c r="G148" s="17">
        <v>0</v>
      </c>
      <c r="H148" s="15">
        <v>0</v>
      </c>
      <c r="I148" s="16">
        <v>0</v>
      </c>
      <c r="J148" s="16">
        <v>0</v>
      </c>
      <c r="K148" s="17">
        <v>0</v>
      </c>
      <c r="L148" s="16">
        <v>0</v>
      </c>
      <c r="M148" s="16">
        <v>0</v>
      </c>
      <c r="N148" s="16">
        <v>0</v>
      </c>
      <c r="O148" s="17">
        <v>0</v>
      </c>
    </row>
    <row r="149" spans="1:15" x14ac:dyDescent="0.3">
      <c r="A149" s="14" t="s">
        <v>146</v>
      </c>
      <c r="B149" s="38" t="s">
        <v>147</v>
      </c>
      <c r="C149" s="38">
        <v>2000</v>
      </c>
      <c r="D149" s="47"/>
      <c r="E149" s="48"/>
      <c r="F149" s="16">
        <v>0</v>
      </c>
      <c r="G149" s="17">
        <v>0</v>
      </c>
      <c r="H149" s="15">
        <v>0</v>
      </c>
      <c r="I149" s="16">
        <v>0</v>
      </c>
      <c r="J149" s="16">
        <v>0</v>
      </c>
      <c r="K149" s="17">
        <v>0.40799999999995862</v>
      </c>
      <c r="L149" s="16">
        <v>0</v>
      </c>
      <c r="M149" s="16">
        <v>0</v>
      </c>
      <c r="N149" s="16">
        <v>0</v>
      </c>
      <c r="O149" s="17">
        <v>0</v>
      </c>
    </row>
    <row r="150" spans="1:15" x14ac:dyDescent="0.3">
      <c r="A150" s="18" t="s">
        <v>148</v>
      </c>
      <c r="B150" s="39" t="s">
        <v>149</v>
      </c>
      <c r="C150" s="38">
        <v>2000</v>
      </c>
      <c r="D150" s="49"/>
      <c r="E150" s="50"/>
      <c r="F150" s="20">
        <f>SUM(F145:F149)</f>
        <v>-6.0883333333332672</v>
      </c>
      <c r="G150" s="20">
        <f t="shared" ref="G150" si="34">SUM(G145:G149)</f>
        <v>-7.8090000000009026</v>
      </c>
      <c r="H150" s="20">
        <f>SUM(H145:H149)</f>
        <v>-4.7856666666708634</v>
      </c>
      <c r="I150" s="20">
        <f>SUM(I145:I149)</f>
        <v>3.1936666666646309</v>
      </c>
      <c r="J150" s="20">
        <f t="shared" ref="J150:K150" si="35">SUM(J145:J149)</f>
        <v>0.21599999999642705</v>
      </c>
      <c r="K150" s="20">
        <f t="shared" si="35"/>
        <v>-3.2943333333304086</v>
      </c>
      <c r="L150" s="20">
        <f>SUM(L145:L149)</f>
        <v>0.24433333334286544</v>
      </c>
      <c r="M150" s="20">
        <f t="shared" ref="M150:N150" si="36">SUM(M145:M149)</f>
        <v>3.2746666666630428</v>
      </c>
      <c r="N150" s="20">
        <f t="shared" si="36"/>
        <v>3.6703333333367709</v>
      </c>
      <c r="O150" s="20">
        <f>SUM(O145:O149)</f>
        <v>-2.2746666666680113</v>
      </c>
    </row>
    <row r="151" spans="1:15" x14ac:dyDescent="0.3">
      <c r="A151" s="14" t="s">
        <v>150</v>
      </c>
      <c r="B151" s="38" t="s">
        <v>151</v>
      </c>
      <c r="C151" s="38">
        <v>2000</v>
      </c>
      <c r="D151" s="47"/>
      <c r="E151" s="48"/>
      <c r="F151" s="16">
        <f>F204</f>
        <v>-80.733000000000004</v>
      </c>
      <c r="G151" s="16">
        <f t="shared" ref="G151:O151" si="37">G204</f>
        <v>-47.855999999999995</v>
      </c>
      <c r="H151" s="16">
        <f t="shared" si="37"/>
        <v>-158.16899999999998</v>
      </c>
      <c r="I151" s="16">
        <f t="shared" si="37"/>
        <v>-112.95099999999999</v>
      </c>
      <c r="J151" s="16">
        <f t="shared" si="37"/>
        <v>-70.619</v>
      </c>
      <c r="K151" s="16">
        <f t="shared" si="37"/>
        <v>-30.175999999999998</v>
      </c>
      <c r="L151" s="16">
        <f t="shared" si="37"/>
        <v>-110.535</v>
      </c>
      <c r="M151" s="16">
        <f t="shared" si="37"/>
        <v>-80.795999999999992</v>
      </c>
      <c r="N151" s="16">
        <f t="shared" si="37"/>
        <v>-52.765000000000001</v>
      </c>
      <c r="O151" s="16">
        <f t="shared" si="37"/>
        <v>-25.535</v>
      </c>
    </row>
    <row r="152" spans="1:15" x14ac:dyDescent="0.3">
      <c r="A152" s="22" t="s">
        <v>152</v>
      </c>
      <c r="B152" s="38" t="s">
        <v>153</v>
      </c>
      <c r="C152" s="38">
        <v>2000</v>
      </c>
      <c r="D152" s="47"/>
      <c r="E152" s="48"/>
      <c r="F152" s="16">
        <f>F205-F210</f>
        <v>89.225999999999999</v>
      </c>
      <c r="G152" s="16">
        <f t="shared" ref="G152:O152" si="38">G205-G210</f>
        <v>66.142999999999986</v>
      </c>
      <c r="H152" s="16">
        <f t="shared" si="38"/>
        <v>158.06</v>
      </c>
      <c r="I152" s="16">
        <f t="shared" si="38"/>
        <v>112.84599999999998</v>
      </c>
      <c r="J152" s="16">
        <f t="shared" si="38"/>
        <v>70.524000000000001</v>
      </c>
      <c r="K152" s="16">
        <f t="shared" si="38"/>
        <v>29.262</v>
      </c>
      <c r="L152" s="16">
        <f t="shared" si="38"/>
        <v>112.53799999999998</v>
      </c>
      <c r="M152" s="16">
        <f t="shared" si="38"/>
        <v>84.417999999999992</v>
      </c>
      <c r="N152" s="16">
        <f t="shared" si="38"/>
        <v>52.766000000000005</v>
      </c>
      <c r="O152" s="16">
        <f t="shared" si="38"/>
        <v>25.533000000000001</v>
      </c>
    </row>
    <row r="153" spans="1:15" x14ac:dyDescent="0.3">
      <c r="A153" s="10" t="s">
        <v>154</v>
      </c>
      <c r="B153" s="39" t="s">
        <v>155</v>
      </c>
      <c r="C153" s="38">
        <v>2000</v>
      </c>
      <c r="D153" s="49"/>
      <c r="E153" s="50"/>
      <c r="F153" s="20">
        <f>SUM(F150:F152)</f>
        <v>2.4046666666667278</v>
      </c>
      <c r="G153" s="20">
        <f t="shared" ref="G153:O153" si="39">SUM(G150:G152)</f>
        <v>10.477999999999092</v>
      </c>
      <c r="H153" s="20">
        <f t="shared" si="39"/>
        <v>-4.8946666666708438</v>
      </c>
      <c r="I153" s="20">
        <f t="shared" si="39"/>
        <v>3.0886666666646079</v>
      </c>
      <c r="J153" s="20">
        <f t="shared" si="39"/>
        <v>0.12099999999642819</v>
      </c>
      <c r="K153" s="20">
        <f t="shared" si="39"/>
        <v>-4.2083333333304083</v>
      </c>
      <c r="L153" s="20">
        <f t="shared" si="39"/>
        <v>2.2473333333428513</v>
      </c>
      <c r="M153" s="20">
        <f t="shared" si="39"/>
        <v>6.8966666666630374</v>
      </c>
      <c r="N153" s="20">
        <f t="shared" si="39"/>
        <v>3.6713333333367757</v>
      </c>
      <c r="O153" s="20">
        <f t="shared" si="39"/>
        <v>-2.2766666666680102</v>
      </c>
    </row>
    <row r="154" spans="1:15" x14ac:dyDescent="0.3">
      <c r="A154" s="10"/>
      <c r="B154" s="31"/>
      <c r="C154" s="31"/>
      <c r="D154" s="49"/>
      <c r="E154" s="50"/>
      <c r="F154" s="20"/>
      <c r="G154" s="21"/>
      <c r="H154" s="19"/>
      <c r="I154" s="20"/>
      <c r="J154" s="20"/>
      <c r="K154" s="21"/>
      <c r="L154" s="20"/>
      <c r="M154" s="20"/>
      <c r="N154" s="20"/>
      <c r="O154" s="21"/>
    </row>
    <row r="156" spans="1:15" x14ac:dyDescent="0.3">
      <c r="A156" s="7" t="s">
        <v>175</v>
      </c>
      <c r="B156" s="33"/>
      <c r="C156" s="33"/>
      <c r="D156" s="44"/>
      <c r="E156" s="44"/>
      <c r="F156" s="8"/>
      <c r="G156" s="9"/>
      <c r="H156" s="8"/>
      <c r="I156" s="8"/>
      <c r="J156" s="8"/>
      <c r="K156" s="9"/>
      <c r="L156" s="8"/>
      <c r="M156" s="8"/>
      <c r="N156" s="8"/>
      <c r="O156" s="9"/>
    </row>
    <row r="157" spans="1:15" x14ac:dyDescent="0.3">
      <c r="A157" s="10" t="s">
        <v>139</v>
      </c>
      <c r="B157" s="31"/>
      <c r="C157" s="31"/>
      <c r="D157" s="45" t="e">
        <f>D134-E134+D145-E145</f>
        <v>#VALUE!</v>
      </c>
      <c r="E157" s="46" t="e">
        <f>E134-F134+E145-F145</f>
        <v>#VALUE!</v>
      </c>
      <c r="F157" s="12" t="e">
        <f>F134-G134+F145-G145</f>
        <v>#VALUE!</v>
      </c>
      <c r="G157" s="13" t="e">
        <f>G134+G145</f>
        <v>#VALUE!</v>
      </c>
      <c r="H157" s="11" t="e">
        <f>H134-I134+H145-I145</f>
        <v>#VALUE!</v>
      </c>
      <c r="I157" s="12" t="e">
        <f t="shared" ref="I157" si="40">I134-J134+I145-J145</f>
        <v>#VALUE!</v>
      </c>
      <c r="J157" s="12" t="e">
        <f>J134-K134+J145-K145</f>
        <v>#VALUE!</v>
      </c>
      <c r="K157" s="13" t="e">
        <f>K134+K145</f>
        <v>#VALUE!</v>
      </c>
      <c r="L157" s="12" t="e">
        <f>L134-M134+L145-M145</f>
        <v>#VALUE!</v>
      </c>
      <c r="M157" s="12" t="e">
        <f t="shared" ref="M157" si="41">M134-N134+M145-N145</f>
        <v>#VALUE!</v>
      </c>
      <c r="N157" s="12" t="e">
        <f>N134-O134+N145-O145</f>
        <v>#VALUE!</v>
      </c>
      <c r="O157" s="13" t="e">
        <f>O134+O145</f>
        <v>#VALUE!</v>
      </c>
    </row>
    <row r="158" spans="1:15" x14ac:dyDescent="0.3">
      <c r="A158" s="14" t="s">
        <v>141</v>
      </c>
      <c r="B158" s="34"/>
      <c r="C158" s="34"/>
      <c r="D158" s="47" t="e">
        <f t="shared" ref="D158:F165" si="42">D135-E135+D146-E146</f>
        <v>#VALUE!</v>
      </c>
      <c r="E158" s="48" t="e">
        <f t="shared" si="42"/>
        <v>#VALUE!</v>
      </c>
      <c r="F158" s="16" t="e">
        <f t="shared" si="42"/>
        <v>#VALUE!</v>
      </c>
      <c r="G158" s="17" t="e">
        <f t="shared" ref="G158:G165" si="43">G135+G146</f>
        <v>#VALUE!</v>
      </c>
      <c r="H158" s="15" t="e">
        <f t="shared" ref="H158:J165" si="44">H135-I135+H146-I146</f>
        <v>#VALUE!</v>
      </c>
      <c r="I158" s="16" t="e">
        <f t="shared" si="44"/>
        <v>#VALUE!</v>
      </c>
      <c r="J158" s="16" t="e">
        <f t="shared" si="44"/>
        <v>#VALUE!</v>
      </c>
      <c r="K158" s="17" t="e">
        <f t="shared" ref="K158:K165" si="45">K135+K146</f>
        <v>#VALUE!</v>
      </c>
      <c r="L158" s="16" t="e">
        <f t="shared" ref="L158:N165" si="46">L135-M135+L146-M146</f>
        <v>#VALUE!</v>
      </c>
      <c r="M158" s="16" t="e">
        <f t="shared" si="46"/>
        <v>#VALUE!</v>
      </c>
      <c r="N158" s="16" t="e">
        <f t="shared" si="46"/>
        <v>#VALUE!</v>
      </c>
      <c r="O158" s="17" t="e">
        <f t="shared" ref="O158:O165" si="47">O135+O146</f>
        <v>#VALUE!</v>
      </c>
    </row>
    <row r="159" spans="1:15" x14ac:dyDescent="0.3">
      <c r="A159" s="14" t="s">
        <v>142</v>
      </c>
      <c r="B159" s="34"/>
      <c r="C159" s="34"/>
      <c r="D159" s="47">
        <f t="shared" si="42"/>
        <v>0</v>
      </c>
      <c r="E159" s="48" t="e">
        <f t="shared" si="42"/>
        <v>#VALUE!</v>
      </c>
      <c r="F159" s="16" t="e">
        <f t="shared" si="42"/>
        <v>#VALUE!</v>
      </c>
      <c r="G159" s="17" t="e">
        <f t="shared" si="43"/>
        <v>#VALUE!</v>
      </c>
      <c r="H159" s="15" t="e">
        <f t="shared" si="44"/>
        <v>#VALUE!</v>
      </c>
      <c r="I159" s="16" t="e">
        <f t="shared" si="44"/>
        <v>#VALUE!</v>
      </c>
      <c r="J159" s="16" t="e">
        <f t="shared" si="44"/>
        <v>#VALUE!</v>
      </c>
      <c r="K159" s="17" t="e">
        <f t="shared" si="45"/>
        <v>#VALUE!</v>
      </c>
      <c r="L159" s="16" t="e">
        <f t="shared" si="46"/>
        <v>#VALUE!</v>
      </c>
      <c r="M159" s="16" t="e">
        <f t="shared" si="46"/>
        <v>#VALUE!</v>
      </c>
      <c r="N159" s="16" t="e">
        <f t="shared" si="46"/>
        <v>#VALUE!</v>
      </c>
      <c r="O159" s="17" t="e">
        <f t="shared" si="47"/>
        <v>#VALUE!</v>
      </c>
    </row>
    <row r="160" spans="1:15" x14ac:dyDescent="0.3">
      <c r="A160" s="14" t="s">
        <v>144</v>
      </c>
      <c r="B160" s="34"/>
      <c r="C160" s="34"/>
      <c r="D160" s="47">
        <f t="shared" si="42"/>
        <v>0</v>
      </c>
      <c r="E160" s="48" t="e">
        <f t="shared" si="42"/>
        <v>#VALUE!</v>
      </c>
      <c r="F160" s="16" t="e">
        <f t="shared" si="42"/>
        <v>#VALUE!</v>
      </c>
      <c r="G160" s="17" t="e">
        <f t="shared" si="43"/>
        <v>#VALUE!</v>
      </c>
      <c r="H160" s="15" t="e">
        <f t="shared" si="44"/>
        <v>#VALUE!</v>
      </c>
      <c r="I160" s="16" t="e">
        <f t="shared" si="44"/>
        <v>#VALUE!</v>
      </c>
      <c r="J160" s="16" t="e">
        <f t="shared" si="44"/>
        <v>#VALUE!</v>
      </c>
      <c r="K160" s="17" t="e">
        <f t="shared" si="45"/>
        <v>#VALUE!</v>
      </c>
      <c r="L160" s="16" t="e">
        <f t="shared" si="46"/>
        <v>#VALUE!</v>
      </c>
      <c r="M160" s="16" t="e">
        <f t="shared" si="46"/>
        <v>#VALUE!</v>
      </c>
      <c r="N160" s="16" t="e">
        <f t="shared" si="46"/>
        <v>#VALUE!</v>
      </c>
      <c r="O160" s="17" t="e">
        <f t="shared" si="47"/>
        <v>#VALUE!</v>
      </c>
    </row>
    <row r="161" spans="1:15" x14ac:dyDescent="0.3">
      <c r="A161" s="14" t="s">
        <v>146</v>
      </c>
      <c r="B161" s="34"/>
      <c r="C161" s="34"/>
      <c r="D161" s="47">
        <f t="shared" si="42"/>
        <v>0</v>
      </c>
      <c r="E161" s="48" t="e">
        <f t="shared" si="42"/>
        <v>#VALUE!</v>
      </c>
      <c r="F161" s="16" t="e">
        <f t="shared" si="42"/>
        <v>#VALUE!</v>
      </c>
      <c r="G161" s="17" t="e">
        <f t="shared" si="43"/>
        <v>#VALUE!</v>
      </c>
      <c r="H161" s="15" t="e">
        <f t="shared" si="44"/>
        <v>#VALUE!</v>
      </c>
      <c r="I161" s="16" t="e">
        <f t="shared" si="44"/>
        <v>#VALUE!</v>
      </c>
      <c r="J161" s="16" t="e">
        <f t="shared" si="44"/>
        <v>#VALUE!</v>
      </c>
      <c r="K161" s="17" t="e">
        <f t="shared" si="45"/>
        <v>#VALUE!</v>
      </c>
      <c r="L161" s="16" t="e">
        <f t="shared" si="46"/>
        <v>#VALUE!</v>
      </c>
      <c r="M161" s="16" t="e">
        <f t="shared" si="46"/>
        <v>#VALUE!</v>
      </c>
      <c r="N161" s="16" t="e">
        <f t="shared" si="46"/>
        <v>#VALUE!</v>
      </c>
      <c r="O161" s="17" t="e">
        <f t="shared" si="47"/>
        <v>#VALUE!</v>
      </c>
    </row>
    <row r="162" spans="1:15" x14ac:dyDescent="0.3">
      <c r="A162" s="18" t="s">
        <v>148</v>
      </c>
      <c r="B162" s="35"/>
      <c r="C162" s="35"/>
      <c r="D162" s="49">
        <f t="shared" si="42"/>
        <v>0</v>
      </c>
      <c r="E162" s="50" t="e">
        <f t="shared" si="42"/>
        <v>#VALUE!</v>
      </c>
      <c r="F162" s="20" t="e">
        <f t="shared" si="42"/>
        <v>#VALUE!</v>
      </c>
      <c r="G162" s="21" t="e">
        <f t="shared" si="43"/>
        <v>#VALUE!</v>
      </c>
      <c r="H162" s="19" t="e">
        <f t="shared" si="44"/>
        <v>#VALUE!</v>
      </c>
      <c r="I162" s="20" t="e">
        <f t="shared" si="44"/>
        <v>#VALUE!</v>
      </c>
      <c r="J162" s="20" t="e">
        <f t="shared" si="44"/>
        <v>#VALUE!</v>
      </c>
      <c r="K162" s="21" t="e">
        <f t="shared" si="45"/>
        <v>#VALUE!</v>
      </c>
      <c r="L162" s="20" t="e">
        <f t="shared" si="46"/>
        <v>#VALUE!</v>
      </c>
      <c r="M162" s="20" t="e">
        <f t="shared" si="46"/>
        <v>#VALUE!</v>
      </c>
      <c r="N162" s="20" t="e">
        <f t="shared" si="46"/>
        <v>#VALUE!</v>
      </c>
      <c r="O162" s="21" t="e">
        <f t="shared" si="47"/>
        <v>#VALUE!</v>
      </c>
    </row>
    <row r="163" spans="1:15" x14ac:dyDescent="0.3">
      <c r="A163" s="14" t="s">
        <v>150</v>
      </c>
      <c r="B163" s="34"/>
      <c r="C163" s="34"/>
      <c r="D163" s="47">
        <f t="shared" si="42"/>
        <v>0</v>
      </c>
      <c r="E163" s="48" t="e">
        <f t="shared" si="42"/>
        <v>#VALUE!</v>
      </c>
      <c r="F163" s="16" t="e">
        <f t="shared" si="42"/>
        <v>#VALUE!</v>
      </c>
      <c r="G163" s="17" t="e">
        <f t="shared" si="43"/>
        <v>#VALUE!</v>
      </c>
      <c r="H163" s="15" t="e">
        <f t="shared" si="44"/>
        <v>#VALUE!</v>
      </c>
      <c r="I163" s="16" t="e">
        <f t="shared" si="44"/>
        <v>#VALUE!</v>
      </c>
      <c r="J163" s="16" t="e">
        <f t="shared" si="44"/>
        <v>#VALUE!</v>
      </c>
      <c r="K163" s="17" t="e">
        <f t="shared" si="45"/>
        <v>#VALUE!</v>
      </c>
      <c r="L163" s="16" t="e">
        <f t="shared" si="46"/>
        <v>#VALUE!</v>
      </c>
      <c r="M163" s="16" t="e">
        <f t="shared" si="46"/>
        <v>#VALUE!</v>
      </c>
      <c r="N163" s="16" t="e">
        <f t="shared" si="46"/>
        <v>#VALUE!</v>
      </c>
      <c r="O163" s="17" t="e">
        <f t="shared" si="47"/>
        <v>#VALUE!</v>
      </c>
    </row>
    <row r="164" spans="1:15" x14ac:dyDescent="0.3">
      <c r="A164" s="22" t="s">
        <v>152</v>
      </c>
      <c r="B164" s="34"/>
      <c r="C164" s="34"/>
      <c r="D164" s="47">
        <f t="shared" si="42"/>
        <v>0</v>
      </c>
      <c r="E164" s="48" t="e">
        <f t="shared" si="42"/>
        <v>#VALUE!</v>
      </c>
      <c r="F164" s="16" t="e">
        <f t="shared" si="42"/>
        <v>#VALUE!</v>
      </c>
      <c r="G164" s="17" t="e">
        <f t="shared" si="43"/>
        <v>#VALUE!</v>
      </c>
      <c r="H164" s="15" t="e">
        <f t="shared" si="44"/>
        <v>#VALUE!</v>
      </c>
      <c r="I164" s="16" t="e">
        <f t="shared" si="44"/>
        <v>#VALUE!</v>
      </c>
      <c r="J164" s="16" t="e">
        <f t="shared" si="44"/>
        <v>#VALUE!</v>
      </c>
      <c r="K164" s="17" t="e">
        <f t="shared" si="45"/>
        <v>#VALUE!</v>
      </c>
      <c r="L164" s="16" t="e">
        <f t="shared" si="46"/>
        <v>#VALUE!</v>
      </c>
      <c r="M164" s="16" t="e">
        <f t="shared" si="46"/>
        <v>#VALUE!</v>
      </c>
      <c r="N164" s="16" t="e">
        <f t="shared" si="46"/>
        <v>#VALUE!</v>
      </c>
      <c r="O164" s="17" t="e">
        <f t="shared" si="47"/>
        <v>#VALUE!</v>
      </c>
    </row>
    <row r="165" spans="1:15" x14ac:dyDescent="0.3">
      <c r="A165" s="10" t="s">
        <v>154</v>
      </c>
      <c r="B165" s="31"/>
      <c r="C165" s="31"/>
      <c r="D165" s="49">
        <f t="shared" si="42"/>
        <v>0</v>
      </c>
      <c r="E165" s="50" t="e">
        <f t="shared" si="42"/>
        <v>#VALUE!</v>
      </c>
      <c r="F165" s="20" t="e">
        <f t="shared" si="42"/>
        <v>#VALUE!</v>
      </c>
      <c r="G165" s="21" t="e">
        <f t="shared" si="43"/>
        <v>#VALUE!</v>
      </c>
      <c r="H165" s="19" t="e">
        <f t="shared" si="44"/>
        <v>#VALUE!</v>
      </c>
      <c r="I165" s="20" t="e">
        <f t="shared" si="44"/>
        <v>#VALUE!</v>
      </c>
      <c r="J165" s="20" t="e">
        <f t="shared" si="44"/>
        <v>#VALUE!</v>
      </c>
      <c r="K165" s="21" t="e">
        <f t="shared" si="45"/>
        <v>#VALUE!</v>
      </c>
      <c r="L165" s="20" t="e">
        <f t="shared" si="46"/>
        <v>#VALUE!</v>
      </c>
      <c r="M165" s="20" t="e">
        <f t="shared" si="46"/>
        <v>#VALUE!</v>
      </c>
      <c r="N165" s="20" t="e">
        <f t="shared" si="46"/>
        <v>#VALUE!</v>
      </c>
      <c r="O165" s="21" t="e">
        <f t="shared" si="47"/>
        <v>#VALUE!</v>
      </c>
    </row>
    <row r="166" spans="1:15" x14ac:dyDescent="0.3">
      <c r="A166" s="10"/>
      <c r="B166" s="31"/>
      <c r="C166" s="31"/>
      <c r="D166" s="51"/>
      <c r="E166" s="51"/>
      <c r="F166" s="29"/>
      <c r="G166" s="30"/>
      <c r="H166" s="29"/>
      <c r="I166" s="29"/>
      <c r="J166" s="29"/>
      <c r="K166" s="30"/>
      <c r="L166" s="29"/>
      <c r="M166" s="29"/>
      <c r="N166" s="29"/>
      <c r="O166" s="30"/>
    </row>
    <row r="167" spans="1:15" x14ac:dyDescent="0.3">
      <c r="A167" s="7" t="s">
        <v>176</v>
      </c>
      <c r="B167" s="33"/>
      <c r="C167" s="33"/>
      <c r="D167" s="44"/>
      <c r="E167" s="44"/>
      <c r="F167" s="8"/>
      <c r="G167" s="9"/>
      <c r="H167" s="8"/>
      <c r="I167" s="8"/>
      <c r="J167" s="8"/>
      <c r="K167" s="9"/>
      <c r="L167" s="8"/>
      <c r="M167" s="8"/>
      <c r="N167" s="8"/>
      <c r="O167" s="9"/>
    </row>
    <row r="168" spans="1:15" x14ac:dyDescent="0.3">
      <c r="A168" s="10" t="s">
        <v>139</v>
      </c>
      <c r="B168" s="31"/>
      <c r="C168" s="31"/>
      <c r="D168" s="45">
        <f t="shared" ref="D168:O176" si="48">D40+D63+D87+D111+D134+D145</f>
        <v>0</v>
      </c>
      <c r="E168" s="46" t="e">
        <f t="shared" si="48"/>
        <v>#VALUE!</v>
      </c>
      <c r="F168" s="12" t="e">
        <f>F40+F63+F87+F111+F134+F145</f>
        <v>#VALUE!</v>
      </c>
      <c r="G168" s="13" t="e">
        <f t="shared" si="48"/>
        <v>#VALUE!</v>
      </c>
      <c r="H168" s="11" t="e">
        <f t="shared" si="48"/>
        <v>#VALUE!</v>
      </c>
      <c r="I168" s="12" t="e">
        <f t="shared" si="48"/>
        <v>#VALUE!</v>
      </c>
      <c r="J168" s="12" t="e">
        <f t="shared" si="48"/>
        <v>#VALUE!</v>
      </c>
      <c r="K168" s="13" t="e">
        <f t="shared" si="48"/>
        <v>#VALUE!</v>
      </c>
      <c r="L168" s="12" t="e">
        <f t="shared" si="48"/>
        <v>#VALUE!</v>
      </c>
      <c r="M168" s="12" t="e">
        <f t="shared" si="48"/>
        <v>#VALUE!</v>
      </c>
      <c r="N168" s="12" t="e">
        <f t="shared" si="48"/>
        <v>#VALUE!</v>
      </c>
      <c r="O168" s="13" t="e">
        <f t="shared" si="48"/>
        <v>#VALUE!</v>
      </c>
    </row>
    <row r="169" spans="1:15" x14ac:dyDescent="0.3">
      <c r="A169" s="14" t="s">
        <v>141</v>
      </c>
      <c r="B169" s="34"/>
      <c r="C169" s="34"/>
      <c r="D169" s="47">
        <f t="shared" si="48"/>
        <v>0</v>
      </c>
      <c r="E169" s="48" t="e">
        <f t="shared" si="48"/>
        <v>#VALUE!</v>
      </c>
      <c r="F169" s="16" t="e">
        <f t="shared" si="48"/>
        <v>#VALUE!</v>
      </c>
      <c r="G169" s="17" t="e">
        <f t="shared" si="48"/>
        <v>#VALUE!</v>
      </c>
      <c r="H169" s="15" t="e">
        <f t="shared" si="48"/>
        <v>#VALUE!</v>
      </c>
      <c r="I169" s="16" t="e">
        <f t="shared" si="48"/>
        <v>#VALUE!</v>
      </c>
      <c r="J169" s="16" t="e">
        <f t="shared" si="48"/>
        <v>#VALUE!</v>
      </c>
      <c r="K169" s="17" t="e">
        <f t="shared" si="48"/>
        <v>#VALUE!</v>
      </c>
      <c r="L169" s="16" t="e">
        <f t="shared" si="48"/>
        <v>#VALUE!</v>
      </c>
      <c r="M169" s="16" t="e">
        <f t="shared" si="48"/>
        <v>#VALUE!</v>
      </c>
      <c r="N169" s="16" t="e">
        <f t="shared" si="48"/>
        <v>#VALUE!</v>
      </c>
      <c r="O169" s="17" t="e">
        <f t="shared" si="48"/>
        <v>#VALUE!</v>
      </c>
    </row>
    <row r="170" spans="1:15" x14ac:dyDescent="0.3">
      <c r="A170" s="14" t="s">
        <v>142</v>
      </c>
      <c r="B170" s="34"/>
      <c r="C170" s="34"/>
      <c r="D170" s="47">
        <f t="shared" si="48"/>
        <v>0</v>
      </c>
      <c r="E170" s="48">
        <f t="shared" si="48"/>
        <v>0</v>
      </c>
      <c r="F170" s="16" t="e">
        <f t="shared" si="48"/>
        <v>#VALUE!</v>
      </c>
      <c r="G170" s="17" t="e">
        <f t="shared" si="48"/>
        <v>#VALUE!</v>
      </c>
      <c r="H170" s="15" t="e">
        <f t="shared" si="48"/>
        <v>#VALUE!</v>
      </c>
      <c r="I170" s="16" t="e">
        <f t="shared" si="48"/>
        <v>#VALUE!</v>
      </c>
      <c r="J170" s="16" t="e">
        <f t="shared" si="48"/>
        <v>#VALUE!</v>
      </c>
      <c r="K170" s="17" t="e">
        <f t="shared" si="48"/>
        <v>#VALUE!</v>
      </c>
      <c r="L170" s="16" t="e">
        <f t="shared" si="48"/>
        <v>#VALUE!</v>
      </c>
      <c r="M170" s="16" t="e">
        <f t="shared" si="48"/>
        <v>#VALUE!</v>
      </c>
      <c r="N170" s="16" t="e">
        <f t="shared" si="48"/>
        <v>#VALUE!</v>
      </c>
      <c r="O170" s="17" t="e">
        <f t="shared" si="48"/>
        <v>#VALUE!</v>
      </c>
    </row>
    <row r="171" spans="1:15" x14ac:dyDescent="0.3">
      <c r="A171" s="14" t="s">
        <v>144</v>
      </c>
      <c r="B171" s="34"/>
      <c r="C171" s="34"/>
      <c r="D171" s="47">
        <f t="shared" si="48"/>
        <v>0</v>
      </c>
      <c r="E171" s="48">
        <f t="shared" si="48"/>
        <v>0</v>
      </c>
      <c r="F171" s="16" t="e">
        <f t="shared" si="48"/>
        <v>#VALUE!</v>
      </c>
      <c r="G171" s="17" t="e">
        <f t="shared" si="48"/>
        <v>#VALUE!</v>
      </c>
      <c r="H171" s="15" t="e">
        <f t="shared" si="48"/>
        <v>#VALUE!</v>
      </c>
      <c r="I171" s="16" t="e">
        <f t="shared" si="48"/>
        <v>#VALUE!</v>
      </c>
      <c r="J171" s="16" t="e">
        <f t="shared" si="48"/>
        <v>#VALUE!</v>
      </c>
      <c r="K171" s="17" t="e">
        <f t="shared" si="48"/>
        <v>#VALUE!</v>
      </c>
      <c r="L171" s="16" t="e">
        <f t="shared" si="48"/>
        <v>#VALUE!</v>
      </c>
      <c r="M171" s="16" t="e">
        <f t="shared" si="48"/>
        <v>#VALUE!</v>
      </c>
      <c r="N171" s="16" t="e">
        <f t="shared" si="48"/>
        <v>#VALUE!</v>
      </c>
      <c r="O171" s="17" t="e">
        <f t="shared" si="48"/>
        <v>#VALUE!</v>
      </c>
    </row>
    <row r="172" spans="1:15" x14ac:dyDescent="0.3">
      <c r="A172" s="14" t="s">
        <v>146</v>
      </c>
      <c r="B172" s="34"/>
      <c r="C172" s="34"/>
      <c r="D172" s="47">
        <f t="shared" si="48"/>
        <v>0</v>
      </c>
      <c r="E172" s="48">
        <f t="shared" si="48"/>
        <v>0</v>
      </c>
      <c r="F172" s="16" t="e">
        <f t="shared" si="48"/>
        <v>#VALUE!</v>
      </c>
      <c r="G172" s="17" t="e">
        <f t="shared" si="48"/>
        <v>#VALUE!</v>
      </c>
      <c r="H172" s="15" t="e">
        <f t="shared" si="48"/>
        <v>#VALUE!</v>
      </c>
      <c r="I172" s="16" t="e">
        <f t="shared" si="48"/>
        <v>#VALUE!</v>
      </c>
      <c r="J172" s="16" t="e">
        <f t="shared" si="48"/>
        <v>#VALUE!</v>
      </c>
      <c r="K172" s="17" t="e">
        <f t="shared" si="48"/>
        <v>#VALUE!</v>
      </c>
      <c r="L172" s="16" t="e">
        <f t="shared" si="48"/>
        <v>#VALUE!</v>
      </c>
      <c r="M172" s="16" t="e">
        <f t="shared" si="48"/>
        <v>#VALUE!</v>
      </c>
      <c r="N172" s="16" t="e">
        <f t="shared" si="48"/>
        <v>#VALUE!</v>
      </c>
      <c r="O172" s="17" t="e">
        <f t="shared" si="48"/>
        <v>#VALUE!</v>
      </c>
    </row>
    <row r="173" spans="1:15" x14ac:dyDescent="0.3">
      <c r="A173" s="18" t="s">
        <v>148</v>
      </c>
      <c r="B173" s="35"/>
      <c r="C173" s="35"/>
      <c r="D173" s="49">
        <f t="shared" si="48"/>
        <v>0</v>
      </c>
      <c r="E173" s="50">
        <f t="shared" si="48"/>
        <v>0</v>
      </c>
      <c r="F173" s="20" t="e">
        <f t="shared" si="48"/>
        <v>#VALUE!</v>
      </c>
      <c r="G173" s="21" t="e">
        <f t="shared" si="48"/>
        <v>#VALUE!</v>
      </c>
      <c r="H173" s="19" t="e">
        <f t="shared" si="48"/>
        <v>#VALUE!</v>
      </c>
      <c r="I173" s="20" t="e">
        <f t="shared" si="48"/>
        <v>#VALUE!</v>
      </c>
      <c r="J173" s="20" t="e">
        <f t="shared" si="48"/>
        <v>#VALUE!</v>
      </c>
      <c r="K173" s="21" t="e">
        <f t="shared" si="48"/>
        <v>#VALUE!</v>
      </c>
      <c r="L173" s="20" t="e">
        <f t="shared" si="48"/>
        <v>#VALUE!</v>
      </c>
      <c r="M173" s="20" t="e">
        <f t="shared" si="48"/>
        <v>#VALUE!</v>
      </c>
      <c r="N173" s="20" t="e">
        <f t="shared" si="48"/>
        <v>#VALUE!</v>
      </c>
      <c r="O173" s="21" t="e">
        <f t="shared" si="48"/>
        <v>#VALUE!</v>
      </c>
    </row>
    <row r="174" spans="1:15" x14ac:dyDescent="0.3">
      <c r="A174" s="14" t="s">
        <v>150</v>
      </c>
      <c r="B174" s="34"/>
      <c r="C174" s="34"/>
      <c r="D174" s="47">
        <f t="shared" si="48"/>
        <v>0</v>
      </c>
      <c r="E174" s="48">
        <f t="shared" si="48"/>
        <v>0</v>
      </c>
      <c r="F174" s="16" t="e">
        <f t="shared" si="48"/>
        <v>#VALUE!</v>
      </c>
      <c r="G174" s="17" t="e">
        <f t="shared" si="48"/>
        <v>#VALUE!</v>
      </c>
      <c r="H174" s="15" t="e">
        <f t="shared" si="48"/>
        <v>#VALUE!</v>
      </c>
      <c r="I174" s="16" t="e">
        <f t="shared" si="48"/>
        <v>#VALUE!</v>
      </c>
      <c r="J174" s="16" t="e">
        <f t="shared" si="48"/>
        <v>#VALUE!</v>
      </c>
      <c r="K174" s="17" t="e">
        <f t="shared" si="48"/>
        <v>#VALUE!</v>
      </c>
      <c r="L174" s="16" t="e">
        <f t="shared" si="48"/>
        <v>#VALUE!</v>
      </c>
      <c r="M174" s="16" t="e">
        <f t="shared" si="48"/>
        <v>#VALUE!</v>
      </c>
      <c r="N174" s="16" t="e">
        <f t="shared" si="48"/>
        <v>#VALUE!</v>
      </c>
      <c r="O174" s="17" t="e">
        <f t="shared" si="48"/>
        <v>#VALUE!</v>
      </c>
    </row>
    <row r="175" spans="1:15" x14ac:dyDescent="0.3">
      <c r="A175" s="22" t="s">
        <v>152</v>
      </c>
      <c r="B175" s="34"/>
      <c r="C175" s="34"/>
      <c r="D175" s="47">
        <f t="shared" si="48"/>
        <v>0</v>
      </c>
      <c r="E175" s="48">
        <f t="shared" si="48"/>
        <v>0</v>
      </c>
      <c r="F175" s="16" t="e">
        <f t="shared" si="48"/>
        <v>#VALUE!</v>
      </c>
      <c r="G175" s="17" t="e">
        <f t="shared" si="48"/>
        <v>#VALUE!</v>
      </c>
      <c r="H175" s="15" t="e">
        <f t="shared" si="48"/>
        <v>#VALUE!</v>
      </c>
      <c r="I175" s="16" t="e">
        <f t="shared" si="48"/>
        <v>#VALUE!</v>
      </c>
      <c r="J175" s="16" t="e">
        <f t="shared" si="48"/>
        <v>#VALUE!</v>
      </c>
      <c r="K175" s="17" t="e">
        <f t="shared" si="48"/>
        <v>#VALUE!</v>
      </c>
      <c r="L175" s="16" t="e">
        <f t="shared" si="48"/>
        <v>#VALUE!</v>
      </c>
      <c r="M175" s="16" t="e">
        <f t="shared" si="48"/>
        <v>#VALUE!</v>
      </c>
      <c r="N175" s="16" t="e">
        <f t="shared" si="48"/>
        <v>#VALUE!</v>
      </c>
      <c r="O175" s="17" t="e">
        <f t="shared" si="48"/>
        <v>#VALUE!</v>
      </c>
    </row>
    <row r="176" spans="1:15" x14ac:dyDescent="0.3">
      <c r="A176" s="10" t="s">
        <v>154</v>
      </c>
      <c r="B176" s="31"/>
      <c r="C176" s="31"/>
      <c r="D176" s="49">
        <f t="shared" si="48"/>
        <v>0</v>
      </c>
      <c r="E176" s="50">
        <f t="shared" si="48"/>
        <v>0</v>
      </c>
      <c r="F176" s="20" t="e">
        <f t="shared" si="48"/>
        <v>#VALUE!</v>
      </c>
      <c r="G176" s="21" t="e">
        <f t="shared" si="48"/>
        <v>#VALUE!</v>
      </c>
      <c r="H176" s="19" t="e">
        <f t="shared" si="48"/>
        <v>#VALUE!</v>
      </c>
      <c r="I176" s="20" t="e">
        <f t="shared" si="48"/>
        <v>#VALUE!</v>
      </c>
      <c r="J176" s="20" t="e">
        <f t="shared" si="48"/>
        <v>#VALUE!</v>
      </c>
      <c r="K176" s="21" t="e">
        <f t="shared" si="48"/>
        <v>#VALUE!</v>
      </c>
      <c r="L176" s="20" t="e">
        <f t="shared" si="48"/>
        <v>#VALUE!</v>
      </c>
      <c r="M176" s="20" t="e">
        <f t="shared" si="48"/>
        <v>#VALUE!</v>
      </c>
      <c r="N176" s="20" t="e">
        <f t="shared" si="48"/>
        <v>#VALUE!</v>
      </c>
      <c r="O176" s="21" t="e">
        <f t="shared" si="48"/>
        <v>#VALUE!</v>
      </c>
    </row>
    <row r="178" spans="1:15" x14ac:dyDescent="0.3">
      <c r="A178" s="7" t="s">
        <v>177</v>
      </c>
      <c r="B178" s="33"/>
      <c r="C178" s="33"/>
      <c r="D178" s="44"/>
      <c r="E178" s="44"/>
      <c r="F178" s="8"/>
      <c r="G178" s="9"/>
      <c r="H178" s="8"/>
      <c r="I178" s="8"/>
      <c r="J178" s="8"/>
      <c r="K178" s="9"/>
      <c r="L178" s="8"/>
      <c r="M178" s="8"/>
      <c r="N178" s="8"/>
      <c r="O178" s="9"/>
    </row>
    <row r="179" spans="1:15" x14ac:dyDescent="0.3">
      <c r="A179" s="10" t="s">
        <v>139</v>
      </c>
      <c r="B179" s="31"/>
      <c r="C179" s="31"/>
      <c r="D179" s="45" t="e">
        <f t="shared" ref="D179:F187" si="49">D168-E168</f>
        <v>#VALUE!</v>
      </c>
      <c r="E179" s="46" t="e">
        <f>E168-F168</f>
        <v>#VALUE!</v>
      </c>
      <c r="F179" s="12" t="e">
        <f>F168-G168</f>
        <v>#VALUE!</v>
      </c>
      <c r="G179" s="13" t="e">
        <f>G168</f>
        <v>#VALUE!</v>
      </c>
      <c r="H179" s="11" t="e">
        <f t="shared" ref="H179:J187" si="50">H168-I168</f>
        <v>#VALUE!</v>
      </c>
      <c r="I179" s="12" t="e">
        <f t="shared" si="50"/>
        <v>#VALUE!</v>
      </c>
      <c r="J179" s="12" t="e">
        <f>J168-K168</f>
        <v>#VALUE!</v>
      </c>
      <c r="K179" s="13" t="e">
        <f>K168</f>
        <v>#VALUE!</v>
      </c>
      <c r="L179" s="12" t="e">
        <f t="shared" ref="L179:N187" si="51">L168-M168</f>
        <v>#VALUE!</v>
      </c>
      <c r="M179" s="12" t="e">
        <f t="shared" si="51"/>
        <v>#VALUE!</v>
      </c>
      <c r="N179" s="12" t="e">
        <f>N168-O168</f>
        <v>#VALUE!</v>
      </c>
      <c r="O179" s="13" t="e">
        <f>O168</f>
        <v>#VALUE!</v>
      </c>
    </row>
    <row r="180" spans="1:15" x14ac:dyDescent="0.3">
      <c r="A180" s="14" t="s">
        <v>141</v>
      </c>
      <c r="B180" s="34"/>
      <c r="C180" s="34"/>
      <c r="D180" s="47" t="e">
        <f t="shared" si="49"/>
        <v>#VALUE!</v>
      </c>
      <c r="E180" s="48" t="e">
        <f t="shared" si="49"/>
        <v>#VALUE!</v>
      </c>
      <c r="F180" s="16" t="e">
        <f t="shared" si="49"/>
        <v>#VALUE!</v>
      </c>
      <c r="G180" s="17" t="e">
        <f t="shared" ref="G180:G187" si="52">G169</f>
        <v>#VALUE!</v>
      </c>
      <c r="H180" s="15" t="e">
        <f t="shared" si="50"/>
        <v>#VALUE!</v>
      </c>
      <c r="I180" s="16" t="e">
        <f t="shared" si="50"/>
        <v>#VALUE!</v>
      </c>
      <c r="J180" s="16" t="e">
        <f t="shared" si="50"/>
        <v>#VALUE!</v>
      </c>
      <c r="K180" s="17" t="e">
        <f t="shared" ref="K180:K187" si="53">K169</f>
        <v>#VALUE!</v>
      </c>
      <c r="L180" s="16" t="e">
        <f t="shared" si="51"/>
        <v>#VALUE!</v>
      </c>
      <c r="M180" s="16" t="e">
        <f t="shared" si="51"/>
        <v>#VALUE!</v>
      </c>
      <c r="N180" s="16" t="e">
        <f t="shared" si="51"/>
        <v>#VALUE!</v>
      </c>
      <c r="O180" s="17" t="e">
        <f t="shared" ref="O180:O187" si="54">O169</f>
        <v>#VALUE!</v>
      </c>
    </row>
    <row r="181" spans="1:15" x14ac:dyDescent="0.3">
      <c r="A181" s="14" t="s">
        <v>142</v>
      </c>
      <c r="B181" s="34"/>
      <c r="C181" s="34"/>
      <c r="D181" s="47">
        <f t="shared" si="49"/>
        <v>0</v>
      </c>
      <c r="E181" s="48" t="e">
        <f t="shared" si="49"/>
        <v>#VALUE!</v>
      </c>
      <c r="F181" s="16" t="e">
        <f t="shared" si="49"/>
        <v>#VALUE!</v>
      </c>
      <c r="G181" s="17" t="e">
        <f t="shared" si="52"/>
        <v>#VALUE!</v>
      </c>
      <c r="H181" s="15" t="e">
        <f t="shared" si="50"/>
        <v>#VALUE!</v>
      </c>
      <c r="I181" s="16" t="e">
        <f t="shared" si="50"/>
        <v>#VALUE!</v>
      </c>
      <c r="J181" s="16" t="e">
        <f t="shared" si="50"/>
        <v>#VALUE!</v>
      </c>
      <c r="K181" s="17" t="e">
        <f t="shared" si="53"/>
        <v>#VALUE!</v>
      </c>
      <c r="L181" s="16" t="e">
        <f t="shared" si="51"/>
        <v>#VALUE!</v>
      </c>
      <c r="M181" s="16" t="e">
        <f t="shared" si="51"/>
        <v>#VALUE!</v>
      </c>
      <c r="N181" s="16" t="e">
        <f t="shared" si="51"/>
        <v>#VALUE!</v>
      </c>
      <c r="O181" s="17" t="e">
        <f t="shared" si="54"/>
        <v>#VALUE!</v>
      </c>
    </row>
    <row r="182" spans="1:15" x14ac:dyDescent="0.3">
      <c r="A182" s="14" t="s">
        <v>144</v>
      </c>
      <c r="B182" s="34"/>
      <c r="C182" s="34"/>
      <c r="D182" s="47">
        <f t="shared" si="49"/>
        <v>0</v>
      </c>
      <c r="E182" s="48" t="e">
        <f t="shared" si="49"/>
        <v>#VALUE!</v>
      </c>
      <c r="F182" s="16" t="e">
        <f t="shared" si="49"/>
        <v>#VALUE!</v>
      </c>
      <c r="G182" s="17" t="e">
        <f t="shared" si="52"/>
        <v>#VALUE!</v>
      </c>
      <c r="H182" s="15" t="e">
        <f t="shared" si="50"/>
        <v>#VALUE!</v>
      </c>
      <c r="I182" s="16" t="e">
        <f t="shared" si="50"/>
        <v>#VALUE!</v>
      </c>
      <c r="J182" s="16" t="e">
        <f t="shared" si="50"/>
        <v>#VALUE!</v>
      </c>
      <c r="K182" s="17" t="e">
        <f t="shared" si="53"/>
        <v>#VALUE!</v>
      </c>
      <c r="L182" s="16" t="e">
        <f t="shared" si="51"/>
        <v>#VALUE!</v>
      </c>
      <c r="M182" s="16" t="e">
        <f t="shared" si="51"/>
        <v>#VALUE!</v>
      </c>
      <c r="N182" s="16" t="e">
        <f t="shared" si="51"/>
        <v>#VALUE!</v>
      </c>
      <c r="O182" s="17" t="e">
        <f t="shared" si="54"/>
        <v>#VALUE!</v>
      </c>
    </row>
    <row r="183" spans="1:15" x14ac:dyDescent="0.3">
      <c r="A183" s="14" t="s">
        <v>146</v>
      </c>
      <c r="B183" s="34"/>
      <c r="C183" s="34"/>
      <c r="D183" s="47">
        <f t="shared" si="49"/>
        <v>0</v>
      </c>
      <c r="E183" s="48" t="e">
        <f t="shared" si="49"/>
        <v>#VALUE!</v>
      </c>
      <c r="F183" s="16" t="e">
        <f t="shared" si="49"/>
        <v>#VALUE!</v>
      </c>
      <c r="G183" s="17" t="e">
        <f t="shared" si="52"/>
        <v>#VALUE!</v>
      </c>
      <c r="H183" s="15" t="e">
        <f t="shared" si="50"/>
        <v>#VALUE!</v>
      </c>
      <c r="I183" s="16" t="e">
        <f t="shared" si="50"/>
        <v>#VALUE!</v>
      </c>
      <c r="J183" s="16" t="e">
        <f t="shared" si="50"/>
        <v>#VALUE!</v>
      </c>
      <c r="K183" s="17" t="e">
        <f t="shared" si="53"/>
        <v>#VALUE!</v>
      </c>
      <c r="L183" s="16" t="e">
        <f t="shared" si="51"/>
        <v>#VALUE!</v>
      </c>
      <c r="M183" s="16" t="e">
        <f t="shared" si="51"/>
        <v>#VALUE!</v>
      </c>
      <c r="N183" s="16" t="e">
        <f t="shared" si="51"/>
        <v>#VALUE!</v>
      </c>
      <c r="O183" s="17" t="e">
        <f t="shared" si="54"/>
        <v>#VALUE!</v>
      </c>
    </row>
    <row r="184" spans="1:15" x14ac:dyDescent="0.3">
      <c r="A184" s="18" t="s">
        <v>148</v>
      </c>
      <c r="B184" s="35"/>
      <c r="C184" s="35"/>
      <c r="D184" s="49">
        <f t="shared" si="49"/>
        <v>0</v>
      </c>
      <c r="E184" s="50" t="e">
        <f t="shared" si="49"/>
        <v>#VALUE!</v>
      </c>
      <c r="F184" s="20" t="e">
        <f t="shared" si="49"/>
        <v>#VALUE!</v>
      </c>
      <c r="G184" s="21" t="e">
        <f t="shared" si="52"/>
        <v>#VALUE!</v>
      </c>
      <c r="H184" s="19" t="e">
        <f t="shared" si="50"/>
        <v>#VALUE!</v>
      </c>
      <c r="I184" s="20" t="e">
        <f t="shared" si="50"/>
        <v>#VALUE!</v>
      </c>
      <c r="J184" s="20" t="e">
        <f t="shared" si="50"/>
        <v>#VALUE!</v>
      </c>
      <c r="K184" s="21" t="e">
        <f t="shared" si="53"/>
        <v>#VALUE!</v>
      </c>
      <c r="L184" s="20" t="e">
        <f t="shared" si="51"/>
        <v>#VALUE!</v>
      </c>
      <c r="M184" s="20" t="e">
        <f t="shared" si="51"/>
        <v>#VALUE!</v>
      </c>
      <c r="N184" s="20" t="e">
        <f t="shared" si="51"/>
        <v>#VALUE!</v>
      </c>
      <c r="O184" s="21" t="e">
        <f t="shared" si="54"/>
        <v>#VALUE!</v>
      </c>
    </row>
    <row r="185" spans="1:15" x14ac:dyDescent="0.3">
      <c r="A185" s="14" t="s">
        <v>150</v>
      </c>
      <c r="B185" s="34"/>
      <c r="C185" s="34"/>
      <c r="D185" s="47">
        <f t="shared" si="49"/>
        <v>0</v>
      </c>
      <c r="E185" s="48" t="e">
        <f t="shared" si="49"/>
        <v>#VALUE!</v>
      </c>
      <c r="F185" s="16" t="e">
        <f t="shared" si="49"/>
        <v>#VALUE!</v>
      </c>
      <c r="G185" s="17" t="e">
        <f t="shared" si="52"/>
        <v>#VALUE!</v>
      </c>
      <c r="H185" s="15" t="e">
        <f t="shared" si="50"/>
        <v>#VALUE!</v>
      </c>
      <c r="I185" s="16" t="e">
        <f t="shared" si="50"/>
        <v>#VALUE!</v>
      </c>
      <c r="J185" s="16" t="e">
        <f t="shared" si="50"/>
        <v>#VALUE!</v>
      </c>
      <c r="K185" s="17" t="e">
        <f t="shared" si="53"/>
        <v>#VALUE!</v>
      </c>
      <c r="L185" s="16" t="e">
        <f t="shared" si="51"/>
        <v>#VALUE!</v>
      </c>
      <c r="M185" s="16" t="e">
        <f t="shared" si="51"/>
        <v>#VALUE!</v>
      </c>
      <c r="N185" s="16" t="e">
        <f t="shared" si="51"/>
        <v>#VALUE!</v>
      </c>
      <c r="O185" s="17" t="e">
        <f t="shared" si="54"/>
        <v>#VALUE!</v>
      </c>
    </row>
    <row r="186" spans="1:15" x14ac:dyDescent="0.3">
      <c r="A186" s="22" t="s">
        <v>152</v>
      </c>
      <c r="B186" s="34"/>
      <c r="C186" s="34"/>
      <c r="D186" s="47">
        <f t="shared" si="49"/>
        <v>0</v>
      </c>
      <c r="E186" s="48" t="e">
        <f t="shared" si="49"/>
        <v>#VALUE!</v>
      </c>
      <c r="F186" s="16" t="e">
        <f t="shared" si="49"/>
        <v>#VALUE!</v>
      </c>
      <c r="G186" s="17" t="e">
        <f t="shared" si="52"/>
        <v>#VALUE!</v>
      </c>
      <c r="H186" s="15" t="e">
        <f t="shared" si="50"/>
        <v>#VALUE!</v>
      </c>
      <c r="I186" s="16" t="e">
        <f t="shared" si="50"/>
        <v>#VALUE!</v>
      </c>
      <c r="J186" s="16" t="e">
        <f t="shared" si="50"/>
        <v>#VALUE!</v>
      </c>
      <c r="K186" s="17" t="e">
        <f t="shared" si="53"/>
        <v>#VALUE!</v>
      </c>
      <c r="L186" s="16" t="e">
        <f t="shared" si="51"/>
        <v>#VALUE!</v>
      </c>
      <c r="M186" s="16" t="e">
        <f t="shared" si="51"/>
        <v>#VALUE!</v>
      </c>
      <c r="N186" s="16" t="e">
        <f t="shared" si="51"/>
        <v>#VALUE!</v>
      </c>
      <c r="O186" s="17" t="e">
        <f t="shared" si="54"/>
        <v>#VALUE!</v>
      </c>
    </row>
    <row r="187" spans="1:15" x14ac:dyDescent="0.3">
      <c r="A187" s="10" t="s">
        <v>154</v>
      </c>
      <c r="B187" s="31"/>
      <c r="C187" s="31"/>
      <c r="D187" s="49">
        <f t="shared" si="49"/>
        <v>0</v>
      </c>
      <c r="E187" s="50" t="e">
        <f t="shared" si="49"/>
        <v>#VALUE!</v>
      </c>
      <c r="F187" s="20" t="e">
        <f t="shared" si="49"/>
        <v>#VALUE!</v>
      </c>
      <c r="G187" s="21" t="e">
        <f t="shared" si="52"/>
        <v>#VALUE!</v>
      </c>
      <c r="H187" s="19" t="e">
        <f t="shared" si="50"/>
        <v>#VALUE!</v>
      </c>
      <c r="I187" s="20" t="e">
        <f t="shared" si="50"/>
        <v>#VALUE!</v>
      </c>
      <c r="J187" s="20" t="e">
        <f t="shared" si="50"/>
        <v>#VALUE!</v>
      </c>
      <c r="K187" s="21" t="e">
        <f t="shared" si="53"/>
        <v>#VALUE!</v>
      </c>
      <c r="L187" s="20" t="e">
        <f t="shared" si="51"/>
        <v>#VALUE!</v>
      </c>
      <c r="M187" s="20" t="e">
        <f t="shared" si="51"/>
        <v>#VALUE!</v>
      </c>
      <c r="N187" s="20" t="e">
        <f t="shared" si="51"/>
        <v>#VALUE!</v>
      </c>
      <c r="O187" s="21" t="e">
        <f t="shared" si="54"/>
        <v>#VALUE!</v>
      </c>
    </row>
    <row r="189" spans="1:15" x14ac:dyDescent="0.3">
      <c r="A189" s="37" t="s">
        <v>178</v>
      </c>
      <c r="F189" s="53">
        <v>-821.08800000000338</v>
      </c>
      <c r="G189" s="53">
        <v>-230.65800000000127</v>
      </c>
      <c r="H189" s="53">
        <v>-1668.229000000003</v>
      </c>
      <c r="I189" s="53">
        <v>-1092.5169999999998</v>
      </c>
      <c r="J189" s="53">
        <v>-636.02700000000186</v>
      </c>
      <c r="K189" s="53">
        <v>-311.92899999999918</v>
      </c>
      <c r="L189" s="53">
        <v>-1780.4270000000033</v>
      </c>
      <c r="M189" s="53">
        <v>-1317.976000000006</v>
      </c>
      <c r="N189" s="53">
        <v>-942.76299999999901</v>
      </c>
      <c r="O189" s="53">
        <v>-501.17700000000059</v>
      </c>
    </row>
    <row r="190" spans="1:15" x14ac:dyDescent="0.3">
      <c r="A190" s="37" t="s">
        <v>179</v>
      </c>
      <c r="F190" s="53">
        <v>818.13300000000345</v>
      </c>
      <c r="G190" s="53">
        <v>224.64900000000034</v>
      </c>
      <c r="H190" s="53">
        <v>1662.2979999999989</v>
      </c>
      <c r="I190" s="53">
        <v>1095.6319999999978</v>
      </c>
      <c r="J190" s="53">
        <v>636.83099999999831</v>
      </c>
      <c r="K190" s="53">
        <v>308.94800000000214</v>
      </c>
      <c r="L190" s="53">
        <v>1778.7420000000129</v>
      </c>
      <c r="M190" s="53">
        <v>1318.9760000000024</v>
      </c>
      <c r="N190" s="53">
        <v>943.76200000000244</v>
      </c>
      <c r="O190" s="53">
        <v>499.17499999999927</v>
      </c>
    </row>
    <row r="191" spans="1:15" x14ac:dyDescent="0.3">
      <c r="A191" s="37" t="s">
        <v>180</v>
      </c>
      <c r="F191" s="53">
        <v>-65.389000000001033</v>
      </c>
      <c r="G191" s="53">
        <v>-23.348999999999705</v>
      </c>
      <c r="H191" s="53">
        <v>-142.0520000000015</v>
      </c>
      <c r="I191" s="53">
        <v>-99.494000000000597</v>
      </c>
      <c r="J191" s="53">
        <v>-55.454999999999927</v>
      </c>
      <c r="K191" s="53">
        <v>-65.442000000000007</v>
      </c>
      <c r="L191" s="53"/>
      <c r="M191" s="53"/>
      <c r="N191" s="53"/>
      <c r="O191" s="53"/>
    </row>
    <row r="193" spans="1:15" x14ac:dyDescent="0.3">
      <c r="A193" s="23" t="s">
        <v>181</v>
      </c>
      <c r="B193" s="36"/>
      <c r="C193" s="36"/>
    </row>
    <row r="194" spans="1:15" x14ac:dyDescent="0.3">
      <c r="A194" s="24" t="s">
        <v>182</v>
      </c>
      <c r="B194" s="37"/>
      <c r="C194" s="37"/>
      <c r="F194" s="25">
        <v>271208</v>
      </c>
      <c r="G194" s="26">
        <v>14130</v>
      </c>
      <c r="H194" s="27">
        <v>238638</v>
      </c>
      <c r="I194" s="25">
        <v>145176</v>
      </c>
      <c r="J194" s="25">
        <v>108596</v>
      </c>
      <c r="K194" s="26">
        <v>93863</v>
      </c>
      <c r="L194" s="28">
        <v>198876</v>
      </c>
      <c r="M194" s="25">
        <v>151897</v>
      </c>
      <c r="N194" s="25">
        <v>113429</v>
      </c>
      <c r="O194" s="26">
        <v>67463</v>
      </c>
    </row>
    <row r="195" spans="1:15" x14ac:dyDescent="0.3">
      <c r="A195" s="24" t="s">
        <v>183</v>
      </c>
      <c r="B195" s="37"/>
      <c r="C195" s="37"/>
      <c r="F195" s="25">
        <v>335467</v>
      </c>
      <c r="G195" s="26">
        <v>160477</v>
      </c>
      <c r="H195" s="27">
        <v>605031</v>
      </c>
      <c r="I195" s="25">
        <v>451037</v>
      </c>
      <c r="J195" s="25">
        <v>343039</v>
      </c>
      <c r="K195" s="26">
        <v>169313</v>
      </c>
      <c r="L195" s="28">
        <v>1087032</v>
      </c>
      <c r="M195" s="25">
        <v>893992</v>
      </c>
      <c r="N195" s="25">
        <v>710668</v>
      </c>
      <c r="O195" s="26">
        <v>413654</v>
      </c>
    </row>
    <row r="196" spans="1:15" x14ac:dyDescent="0.3">
      <c r="A196" s="24" t="s">
        <v>184</v>
      </c>
      <c r="B196" s="37"/>
      <c r="C196" s="37"/>
      <c r="F196" s="25">
        <f>-(F194+F195)/1000</f>
        <v>-606.67499999999995</v>
      </c>
      <c r="G196" s="25">
        <f t="shared" ref="G196:O196" si="55">-(G194+G195)/1000</f>
        <v>-174.607</v>
      </c>
      <c r="H196" s="25">
        <f t="shared" si="55"/>
        <v>-843.66899999999998</v>
      </c>
      <c r="I196" s="25">
        <f t="shared" si="55"/>
        <v>-596.21299999999997</v>
      </c>
      <c r="J196" s="25">
        <f t="shared" si="55"/>
        <v>-451.63499999999999</v>
      </c>
      <c r="K196" s="25">
        <f t="shared" si="55"/>
        <v>-263.17599999999999</v>
      </c>
      <c r="L196" s="25">
        <f t="shared" si="55"/>
        <v>-1285.9079999999999</v>
      </c>
      <c r="M196" s="25">
        <f t="shared" si="55"/>
        <v>-1045.8889999999999</v>
      </c>
      <c r="N196" s="25">
        <f t="shared" si="55"/>
        <v>-824.09699999999998</v>
      </c>
      <c r="O196" s="25">
        <f t="shared" si="55"/>
        <v>-481.11700000000002</v>
      </c>
    </row>
    <row r="197" spans="1:15" x14ac:dyDescent="0.3">
      <c r="A197" s="37"/>
      <c r="B197" s="37"/>
      <c r="C197" s="37"/>
      <c r="F197" s="54"/>
      <c r="G197" s="54"/>
      <c r="H197" s="54"/>
      <c r="I197" s="54"/>
      <c r="J197" s="54"/>
      <c r="K197" s="54"/>
      <c r="L197" s="54"/>
      <c r="M197" s="54"/>
      <c r="N197" s="54"/>
      <c r="O197" s="54"/>
    </row>
    <row r="198" spans="1:15" x14ac:dyDescent="0.3">
      <c r="A198" s="37" t="s">
        <v>185</v>
      </c>
    </row>
    <row r="199" spans="1:15" x14ac:dyDescent="0.3">
      <c r="A199" s="37" t="s">
        <v>186</v>
      </c>
    </row>
    <row r="200" spans="1:15" x14ac:dyDescent="0.3">
      <c r="A200" s="18" t="s">
        <v>187</v>
      </c>
      <c r="F200" s="53">
        <v>1.0666666666666629</v>
      </c>
      <c r="G200" s="53">
        <v>0.73333333333333428</v>
      </c>
      <c r="H200" s="53">
        <v>1.7333333333333201</v>
      </c>
      <c r="I200" s="53">
        <v>0.26666666666667993</v>
      </c>
      <c r="J200" s="53">
        <v>0.93333333333333712</v>
      </c>
      <c r="K200" s="53">
        <v>0.73333333333333428</v>
      </c>
      <c r="L200" s="53">
        <v>-2</v>
      </c>
      <c r="M200" s="53">
        <v>-1.5999999999999943</v>
      </c>
      <c r="N200" s="53">
        <v>-2</v>
      </c>
      <c r="O200" s="53">
        <v>0.20000000000000284</v>
      </c>
    </row>
    <row r="201" spans="1:15" x14ac:dyDescent="0.3">
      <c r="A201" s="37" t="s">
        <v>188</v>
      </c>
      <c r="F201" s="53">
        <v>2.0666666666666629</v>
      </c>
      <c r="G201" s="53">
        <v>1.0666666666666629</v>
      </c>
      <c r="H201" s="53">
        <v>-2.8786666666666179</v>
      </c>
      <c r="I201" s="53">
        <v>-0.34533333333331484</v>
      </c>
      <c r="J201" s="53">
        <v>-0.34533333333331484</v>
      </c>
      <c r="K201" s="53">
        <v>-1.2000000000000455E-2</v>
      </c>
      <c r="L201" s="53">
        <v>7.066666666673882E-2</v>
      </c>
      <c r="M201" s="53">
        <v>-0.67466666666666697</v>
      </c>
      <c r="N201" s="53">
        <v>-0.67133333333333667</v>
      </c>
      <c r="O201" s="53">
        <v>7.2666666666691526E-2</v>
      </c>
    </row>
    <row r="202" spans="1:15" x14ac:dyDescent="0.3">
      <c r="A202" s="37" t="s">
        <v>148</v>
      </c>
      <c r="F202" s="53">
        <f>F200+F201</f>
        <v>3.1333333333333258</v>
      </c>
      <c r="G202" s="53">
        <f t="shared" ref="G202:O202" si="56">G200+G201</f>
        <v>1.7999999999999972</v>
      </c>
      <c r="H202" s="53">
        <f t="shared" si="56"/>
        <v>-1.1453333333332978</v>
      </c>
      <c r="I202" s="53">
        <f t="shared" si="56"/>
        <v>-7.866666666663491E-2</v>
      </c>
      <c r="J202" s="53">
        <f t="shared" si="56"/>
        <v>0.58800000000002228</v>
      </c>
      <c r="K202" s="53">
        <f t="shared" si="56"/>
        <v>0.72133333333333383</v>
      </c>
      <c r="L202" s="53">
        <f t="shared" si="56"/>
        <v>-1.9293333333332612</v>
      </c>
      <c r="M202" s="53">
        <f t="shared" si="56"/>
        <v>-2.2746666666666613</v>
      </c>
      <c r="N202" s="53">
        <f t="shared" si="56"/>
        <v>-2.6713333333333367</v>
      </c>
      <c r="O202" s="53">
        <f t="shared" si="56"/>
        <v>0.27266666666669437</v>
      </c>
    </row>
    <row r="203" spans="1:15" x14ac:dyDescent="0.3">
      <c r="A203" s="37"/>
      <c r="F203" s="55"/>
      <c r="G203" s="55"/>
      <c r="H203" s="55"/>
      <c r="I203" s="55"/>
      <c r="J203" s="55"/>
      <c r="K203" s="55"/>
      <c r="L203" s="55"/>
      <c r="M203" s="55"/>
      <c r="N203" s="55"/>
      <c r="O203" s="55"/>
    </row>
    <row r="204" spans="1:15" x14ac:dyDescent="0.3">
      <c r="A204" s="37" t="s">
        <v>189</v>
      </c>
      <c r="F204" s="53">
        <v>-80.733000000000004</v>
      </c>
      <c r="G204" s="53">
        <v>-47.855999999999995</v>
      </c>
      <c r="H204" s="53">
        <v>-158.16899999999998</v>
      </c>
      <c r="I204" s="53">
        <v>-112.95099999999999</v>
      </c>
      <c r="J204" s="53">
        <v>-70.619</v>
      </c>
      <c r="K204" s="53">
        <v>-30.175999999999998</v>
      </c>
      <c r="L204" s="53">
        <v>-110.535</v>
      </c>
      <c r="M204" s="53">
        <v>-80.795999999999992</v>
      </c>
      <c r="N204" s="53">
        <v>-52.765000000000001</v>
      </c>
      <c r="O204" s="53">
        <v>-25.535</v>
      </c>
    </row>
    <row r="205" spans="1:15" x14ac:dyDescent="0.3">
      <c r="A205" s="37" t="s">
        <v>190</v>
      </c>
      <c r="F205" s="53">
        <v>85.745999999999995</v>
      </c>
      <c r="G205" s="53">
        <v>62.862999999999985</v>
      </c>
      <c r="H205" s="53">
        <v>147.80000000000001</v>
      </c>
      <c r="I205" s="53">
        <v>101.83599999999998</v>
      </c>
      <c r="J205" s="53">
        <v>62.814</v>
      </c>
      <c r="K205" s="53">
        <v>26.362000000000002</v>
      </c>
      <c r="L205" s="53">
        <v>106.51799999999999</v>
      </c>
      <c r="M205" s="53">
        <v>80.797999999999988</v>
      </c>
      <c r="N205" s="53">
        <v>52.766000000000005</v>
      </c>
      <c r="O205" s="53">
        <v>25.533000000000001</v>
      </c>
    </row>
    <row r="206" spans="1:15" x14ac:dyDescent="0.3">
      <c r="A206" s="37" t="s">
        <v>191</v>
      </c>
      <c r="F206" s="53">
        <f>F204+F205</f>
        <v>5.012999999999991</v>
      </c>
      <c r="G206" s="53">
        <f t="shared" ref="G206:O206" si="57">G204+G205</f>
        <v>15.006999999999991</v>
      </c>
      <c r="H206" s="53">
        <f t="shared" si="57"/>
        <v>-10.368999999999971</v>
      </c>
      <c r="I206" s="53">
        <f t="shared" si="57"/>
        <v>-11.115000000000009</v>
      </c>
      <c r="J206" s="53">
        <f t="shared" si="57"/>
        <v>-7.8049999999999997</v>
      </c>
      <c r="K206" s="53">
        <f t="shared" si="57"/>
        <v>-3.8139999999999965</v>
      </c>
      <c r="L206" s="53">
        <f t="shared" si="57"/>
        <v>-4.0170000000000101</v>
      </c>
      <c r="M206" s="53">
        <f t="shared" si="57"/>
        <v>1.9999999999953388E-3</v>
      </c>
      <c r="N206" s="53">
        <f t="shared" si="57"/>
        <v>1.0000000000047748E-3</v>
      </c>
      <c r="O206" s="53">
        <f t="shared" si="57"/>
        <v>-1.9999999999988916E-3</v>
      </c>
    </row>
    <row r="207" spans="1:15" x14ac:dyDescent="0.3">
      <c r="A207" s="37" t="s">
        <v>186</v>
      </c>
    </row>
    <row r="208" spans="1:15" x14ac:dyDescent="0.3">
      <c r="A208" s="37" t="s">
        <v>192</v>
      </c>
      <c r="F208" s="53">
        <v>-1.2100000000000009</v>
      </c>
      <c r="G208" s="53">
        <v>-1.120000000000001</v>
      </c>
      <c r="H208" s="53">
        <v>-3.7299999999999995</v>
      </c>
      <c r="I208" s="53">
        <v>-5.1499999999999995</v>
      </c>
      <c r="J208" s="53">
        <v>-4.4899999999999993</v>
      </c>
      <c r="K208" s="53">
        <v>-1.8899999999999997</v>
      </c>
      <c r="L208" s="53">
        <v>-3.7</v>
      </c>
      <c r="M208" s="53">
        <v>-2.48</v>
      </c>
      <c r="N208" s="53">
        <v>0</v>
      </c>
      <c r="O208" s="53">
        <v>0</v>
      </c>
    </row>
    <row r="209" spans="1:15" x14ac:dyDescent="0.3">
      <c r="A209" s="37" t="s">
        <v>193</v>
      </c>
      <c r="F209" s="53">
        <v>-2.2699999999999996</v>
      </c>
      <c r="G209" s="53">
        <v>-2.16</v>
      </c>
      <c r="H209" s="53">
        <v>-6.5299999999999994</v>
      </c>
      <c r="I209" s="53">
        <v>-5.8599999999999994</v>
      </c>
      <c r="J209" s="53">
        <v>-3.22</v>
      </c>
      <c r="K209" s="53">
        <v>-1.0100000000000002</v>
      </c>
      <c r="L209" s="53">
        <v>-2.3199999999999998</v>
      </c>
      <c r="M209" s="53">
        <v>-1.1399999999999999</v>
      </c>
      <c r="N209" s="53">
        <v>0</v>
      </c>
      <c r="O209" s="53">
        <v>0</v>
      </c>
    </row>
    <row r="210" spans="1:15" x14ac:dyDescent="0.3">
      <c r="A210" s="37" t="s">
        <v>194</v>
      </c>
      <c r="F210" s="53">
        <f>F208+F209</f>
        <v>-3.4800000000000004</v>
      </c>
      <c r="G210" s="53">
        <f t="shared" ref="G210:O210" si="58">G208+G209</f>
        <v>-3.2800000000000011</v>
      </c>
      <c r="H210" s="53">
        <f t="shared" si="58"/>
        <v>-10.259999999999998</v>
      </c>
      <c r="I210" s="53">
        <f t="shared" si="58"/>
        <v>-11.009999999999998</v>
      </c>
      <c r="J210" s="53">
        <f t="shared" si="58"/>
        <v>-7.7099999999999991</v>
      </c>
      <c r="K210" s="53">
        <f t="shared" si="58"/>
        <v>-2.9</v>
      </c>
      <c r="L210" s="53">
        <f t="shared" si="58"/>
        <v>-6.02</v>
      </c>
      <c r="M210" s="53">
        <f t="shared" si="58"/>
        <v>-3.62</v>
      </c>
      <c r="N210" s="53">
        <f t="shared" si="58"/>
        <v>0</v>
      </c>
      <c r="O210" s="53">
        <f t="shared" si="58"/>
        <v>0</v>
      </c>
    </row>
    <row r="211" spans="1:15" x14ac:dyDescent="0.3">
      <c r="F211" s="53"/>
      <c r="G211" s="53"/>
      <c r="H211" s="53"/>
      <c r="I211" s="53"/>
      <c r="J211" s="53"/>
      <c r="K211" s="53"/>
      <c r="L211" s="53"/>
      <c r="M211" s="53"/>
      <c r="N211" s="53"/>
      <c r="O211" s="53"/>
    </row>
    <row r="213" spans="1:15" x14ac:dyDescent="0.3">
      <c r="A213" s="59" t="s">
        <v>195</v>
      </c>
      <c r="B213" s="60"/>
      <c r="C213" s="60"/>
      <c r="D213" s="60"/>
      <c r="E213" s="60"/>
      <c r="F213" s="60"/>
      <c r="G213" s="60"/>
      <c r="H213" s="60"/>
      <c r="I213" s="60"/>
      <c r="J213" s="60"/>
      <c r="K213" s="60"/>
      <c r="L213" s="60"/>
      <c r="M213" s="60"/>
      <c r="N213" s="60"/>
      <c r="O213" s="60"/>
    </row>
    <row r="215" spans="1:15" x14ac:dyDescent="0.3">
      <c r="A215" s="7" t="s">
        <v>196</v>
      </c>
      <c r="B215" s="33"/>
      <c r="C215" s="33"/>
      <c r="D215" s="44"/>
      <c r="E215" s="44"/>
      <c r="F215" s="8"/>
      <c r="G215" s="9"/>
      <c r="H215" s="8"/>
      <c r="I215" s="8"/>
      <c r="J215" s="8"/>
      <c r="K215" s="9"/>
      <c r="L215" s="8"/>
      <c r="M215" s="8"/>
      <c r="N215" s="8"/>
      <c r="O215" s="9"/>
    </row>
    <row r="216" spans="1:15" x14ac:dyDescent="0.3">
      <c r="A216" s="10" t="s">
        <v>139</v>
      </c>
      <c r="B216" s="31"/>
      <c r="C216" s="31"/>
      <c r="D216" s="45"/>
      <c r="E216" s="46"/>
      <c r="F216" s="12" t="e">
        <f>F168</f>
        <v>#VALUE!</v>
      </c>
      <c r="G216" s="13" t="e">
        <f t="shared" ref="G216:O216" si="59">G168</f>
        <v>#VALUE!</v>
      </c>
      <c r="H216" s="11" t="e">
        <f t="shared" si="59"/>
        <v>#VALUE!</v>
      </c>
      <c r="I216" s="12" t="e">
        <f t="shared" si="59"/>
        <v>#VALUE!</v>
      </c>
      <c r="J216" s="12" t="e">
        <f t="shared" si="59"/>
        <v>#VALUE!</v>
      </c>
      <c r="K216" s="13" t="e">
        <f t="shared" si="59"/>
        <v>#VALUE!</v>
      </c>
      <c r="L216" s="12" t="e">
        <f t="shared" si="59"/>
        <v>#VALUE!</v>
      </c>
      <c r="M216" s="12" t="e">
        <f t="shared" si="59"/>
        <v>#VALUE!</v>
      </c>
      <c r="N216" s="12" t="e">
        <f t="shared" si="59"/>
        <v>#VALUE!</v>
      </c>
      <c r="O216" s="13" t="e">
        <f t="shared" si="59"/>
        <v>#VALUE!</v>
      </c>
    </row>
    <row r="217" spans="1:15" x14ac:dyDescent="0.3">
      <c r="A217" s="14" t="s">
        <v>141</v>
      </c>
      <c r="B217" s="34"/>
      <c r="C217" s="34"/>
      <c r="D217" s="47"/>
      <c r="E217" s="48"/>
      <c r="F217" s="16" t="e">
        <f t="shared" ref="F217:O224" si="60">F169</f>
        <v>#VALUE!</v>
      </c>
      <c r="G217" s="17" t="e">
        <f t="shared" si="60"/>
        <v>#VALUE!</v>
      </c>
      <c r="H217" s="15" t="e">
        <f t="shared" si="60"/>
        <v>#VALUE!</v>
      </c>
      <c r="I217" s="16" t="e">
        <f t="shared" si="60"/>
        <v>#VALUE!</v>
      </c>
      <c r="J217" s="16" t="e">
        <f t="shared" si="60"/>
        <v>#VALUE!</v>
      </c>
      <c r="K217" s="17" t="e">
        <f t="shared" si="60"/>
        <v>#VALUE!</v>
      </c>
      <c r="L217" s="16" t="e">
        <f t="shared" si="60"/>
        <v>#VALUE!</v>
      </c>
      <c r="M217" s="16" t="e">
        <f t="shared" si="60"/>
        <v>#VALUE!</v>
      </c>
      <c r="N217" s="16" t="e">
        <f t="shared" si="60"/>
        <v>#VALUE!</v>
      </c>
      <c r="O217" s="17" t="e">
        <f t="shared" si="60"/>
        <v>#VALUE!</v>
      </c>
    </row>
    <row r="218" spans="1:15" x14ac:dyDescent="0.3">
      <c r="A218" s="14" t="s">
        <v>142</v>
      </c>
      <c r="B218" s="34"/>
      <c r="C218" s="34"/>
      <c r="D218" s="47"/>
      <c r="E218" s="48"/>
      <c r="F218" s="16" t="e">
        <f t="shared" si="60"/>
        <v>#VALUE!</v>
      </c>
      <c r="G218" s="17" t="e">
        <f t="shared" si="60"/>
        <v>#VALUE!</v>
      </c>
      <c r="H218" s="15" t="e">
        <f t="shared" si="60"/>
        <v>#VALUE!</v>
      </c>
      <c r="I218" s="16" t="e">
        <f t="shared" si="60"/>
        <v>#VALUE!</v>
      </c>
      <c r="J218" s="16" t="e">
        <f t="shared" si="60"/>
        <v>#VALUE!</v>
      </c>
      <c r="K218" s="17" t="e">
        <f t="shared" si="60"/>
        <v>#VALUE!</v>
      </c>
      <c r="L218" s="16" t="e">
        <f t="shared" si="60"/>
        <v>#VALUE!</v>
      </c>
      <c r="M218" s="16" t="e">
        <f t="shared" si="60"/>
        <v>#VALUE!</v>
      </c>
      <c r="N218" s="16" t="e">
        <f t="shared" si="60"/>
        <v>#VALUE!</v>
      </c>
      <c r="O218" s="17" t="e">
        <f t="shared" si="60"/>
        <v>#VALUE!</v>
      </c>
    </row>
    <row r="219" spans="1:15" x14ac:dyDescent="0.3">
      <c r="A219" s="14" t="s">
        <v>144</v>
      </c>
      <c r="B219" s="34"/>
      <c r="C219" s="34"/>
      <c r="D219" s="47"/>
      <c r="E219" s="48"/>
      <c r="F219" s="16" t="e">
        <f t="shared" si="60"/>
        <v>#VALUE!</v>
      </c>
      <c r="G219" s="17" t="e">
        <f t="shared" si="60"/>
        <v>#VALUE!</v>
      </c>
      <c r="H219" s="15" t="e">
        <f t="shared" si="60"/>
        <v>#VALUE!</v>
      </c>
      <c r="I219" s="16" t="e">
        <f t="shared" si="60"/>
        <v>#VALUE!</v>
      </c>
      <c r="J219" s="16" t="e">
        <f t="shared" si="60"/>
        <v>#VALUE!</v>
      </c>
      <c r="K219" s="17" t="e">
        <f t="shared" si="60"/>
        <v>#VALUE!</v>
      </c>
      <c r="L219" s="16" t="e">
        <f t="shared" si="60"/>
        <v>#VALUE!</v>
      </c>
      <c r="M219" s="16" t="e">
        <f t="shared" si="60"/>
        <v>#VALUE!</v>
      </c>
      <c r="N219" s="16" t="e">
        <f t="shared" si="60"/>
        <v>#VALUE!</v>
      </c>
      <c r="O219" s="17" t="e">
        <f t="shared" si="60"/>
        <v>#VALUE!</v>
      </c>
    </row>
    <row r="220" spans="1:15" x14ac:dyDescent="0.3">
      <c r="A220" s="14" t="s">
        <v>146</v>
      </c>
      <c r="B220" s="34"/>
      <c r="C220" s="34"/>
      <c r="D220" s="47"/>
      <c r="E220" s="48"/>
      <c r="F220" s="16" t="e">
        <f t="shared" si="60"/>
        <v>#VALUE!</v>
      </c>
      <c r="G220" s="17" t="e">
        <f t="shared" si="60"/>
        <v>#VALUE!</v>
      </c>
      <c r="H220" s="15" t="e">
        <f t="shared" si="60"/>
        <v>#VALUE!</v>
      </c>
      <c r="I220" s="16" t="e">
        <f t="shared" si="60"/>
        <v>#VALUE!</v>
      </c>
      <c r="J220" s="16" t="e">
        <f t="shared" si="60"/>
        <v>#VALUE!</v>
      </c>
      <c r="K220" s="17" t="e">
        <f t="shared" si="60"/>
        <v>#VALUE!</v>
      </c>
      <c r="L220" s="16" t="e">
        <f t="shared" si="60"/>
        <v>#VALUE!</v>
      </c>
      <c r="M220" s="16" t="e">
        <f t="shared" si="60"/>
        <v>#VALUE!</v>
      </c>
      <c r="N220" s="16" t="e">
        <f t="shared" si="60"/>
        <v>#VALUE!</v>
      </c>
      <c r="O220" s="17" t="e">
        <f t="shared" si="60"/>
        <v>#VALUE!</v>
      </c>
    </row>
    <row r="221" spans="1:15" x14ac:dyDescent="0.3">
      <c r="A221" s="18" t="s">
        <v>148</v>
      </c>
      <c r="B221" s="35"/>
      <c r="C221" s="35"/>
      <c r="D221" s="49"/>
      <c r="E221" s="50"/>
      <c r="F221" s="20" t="e">
        <f t="shared" si="60"/>
        <v>#VALUE!</v>
      </c>
      <c r="G221" s="21" t="e">
        <f t="shared" si="60"/>
        <v>#VALUE!</v>
      </c>
      <c r="H221" s="19" t="e">
        <f t="shared" si="60"/>
        <v>#VALUE!</v>
      </c>
      <c r="I221" s="20" t="e">
        <f t="shared" si="60"/>
        <v>#VALUE!</v>
      </c>
      <c r="J221" s="20" t="e">
        <f t="shared" si="60"/>
        <v>#VALUE!</v>
      </c>
      <c r="K221" s="21" t="e">
        <f t="shared" si="60"/>
        <v>#VALUE!</v>
      </c>
      <c r="L221" s="20" t="e">
        <f t="shared" si="60"/>
        <v>#VALUE!</v>
      </c>
      <c r="M221" s="20" t="e">
        <f t="shared" si="60"/>
        <v>#VALUE!</v>
      </c>
      <c r="N221" s="20" t="e">
        <f t="shared" si="60"/>
        <v>#VALUE!</v>
      </c>
      <c r="O221" s="21" t="e">
        <f t="shared" si="60"/>
        <v>#VALUE!</v>
      </c>
    </row>
    <row r="222" spans="1:15" x14ac:dyDescent="0.3">
      <c r="A222" s="14" t="s">
        <v>150</v>
      </c>
      <c r="B222" s="34"/>
      <c r="C222" s="34"/>
      <c r="D222" s="47"/>
      <c r="E222" s="48"/>
      <c r="F222" s="16" t="e">
        <f t="shared" si="60"/>
        <v>#VALUE!</v>
      </c>
      <c r="G222" s="17" t="e">
        <f t="shared" si="60"/>
        <v>#VALUE!</v>
      </c>
      <c r="H222" s="15" t="e">
        <f t="shared" si="60"/>
        <v>#VALUE!</v>
      </c>
      <c r="I222" s="16" t="e">
        <f t="shared" si="60"/>
        <v>#VALUE!</v>
      </c>
      <c r="J222" s="16" t="e">
        <f t="shared" si="60"/>
        <v>#VALUE!</v>
      </c>
      <c r="K222" s="17" t="e">
        <f t="shared" si="60"/>
        <v>#VALUE!</v>
      </c>
      <c r="L222" s="16" t="e">
        <f t="shared" si="60"/>
        <v>#VALUE!</v>
      </c>
      <c r="M222" s="16" t="e">
        <f t="shared" si="60"/>
        <v>#VALUE!</v>
      </c>
      <c r="N222" s="16" t="e">
        <f t="shared" si="60"/>
        <v>#VALUE!</v>
      </c>
      <c r="O222" s="17" t="e">
        <f t="shared" si="60"/>
        <v>#VALUE!</v>
      </c>
    </row>
    <row r="223" spans="1:15" x14ac:dyDescent="0.3">
      <c r="A223" s="22" t="s">
        <v>152</v>
      </c>
      <c r="B223" s="34"/>
      <c r="C223" s="34"/>
      <c r="D223" s="47"/>
      <c r="E223" s="48"/>
      <c r="F223" s="16" t="e">
        <f t="shared" si="60"/>
        <v>#VALUE!</v>
      </c>
      <c r="G223" s="17" t="e">
        <f t="shared" si="60"/>
        <v>#VALUE!</v>
      </c>
      <c r="H223" s="15" t="e">
        <f t="shared" si="60"/>
        <v>#VALUE!</v>
      </c>
      <c r="I223" s="16" t="e">
        <f t="shared" si="60"/>
        <v>#VALUE!</v>
      </c>
      <c r="J223" s="16" t="e">
        <f t="shared" si="60"/>
        <v>#VALUE!</v>
      </c>
      <c r="K223" s="17" t="e">
        <f t="shared" si="60"/>
        <v>#VALUE!</v>
      </c>
      <c r="L223" s="16" t="e">
        <f t="shared" si="60"/>
        <v>#VALUE!</v>
      </c>
      <c r="M223" s="16" t="e">
        <f t="shared" si="60"/>
        <v>#VALUE!</v>
      </c>
      <c r="N223" s="16" t="e">
        <f t="shared" si="60"/>
        <v>#VALUE!</v>
      </c>
      <c r="O223" s="17" t="e">
        <f t="shared" si="60"/>
        <v>#VALUE!</v>
      </c>
    </row>
    <row r="224" spans="1:15" x14ac:dyDescent="0.3">
      <c r="A224" s="10" t="s">
        <v>154</v>
      </c>
      <c r="B224" s="31"/>
      <c r="C224" s="31"/>
      <c r="D224" s="49"/>
      <c r="E224" s="50"/>
      <c r="F224" s="20" t="e">
        <f t="shared" si="60"/>
        <v>#VALUE!</v>
      </c>
      <c r="G224" s="21" t="e">
        <f t="shared" si="60"/>
        <v>#VALUE!</v>
      </c>
      <c r="H224" s="19" t="e">
        <f t="shared" si="60"/>
        <v>#VALUE!</v>
      </c>
      <c r="I224" s="20" t="e">
        <f t="shared" si="60"/>
        <v>#VALUE!</v>
      </c>
      <c r="J224" s="20" t="e">
        <f t="shared" si="60"/>
        <v>#VALUE!</v>
      </c>
      <c r="K224" s="21" t="e">
        <f t="shared" si="60"/>
        <v>#VALUE!</v>
      </c>
      <c r="L224" s="20" t="e">
        <f t="shared" si="60"/>
        <v>#VALUE!</v>
      </c>
      <c r="M224" s="20" t="e">
        <f t="shared" si="60"/>
        <v>#VALUE!</v>
      </c>
      <c r="N224" s="20" t="e">
        <f t="shared" si="60"/>
        <v>#VALUE!</v>
      </c>
      <c r="O224" s="21" t="e">
        <f t="shared" si="60"/>
        <v>#VALUE!</v>
      </c>
    </row>
    <row r="226" spans="1:15" x14ac:dyDescent="0.3">
      <c r="A226" s="7" t="s">
        <v>197</v>
      </c>
      <c r="B226" s="33"/>
      <c r="C226" s="33"/>
      <c r="D226" s="44"/>
      <c r="E226" s="44"/>
      <c r="F226" s="8"/>
      <c r="G226" s="9"/>
      <c r="H226" s="8"/>
      <c r="I226" s="8"/>
      <c r="J226" s="8"/>
      <c r="K226" s="9"/>
      <c r="L226" s="8"/>
      <c r="M226" s="8"/>
      <c r="N226" s="8"/>
      <c r="O226" s="9"/>
    </row>
    <row r="227" spans="1:15" x14ac:dyDescent="0.3">
      <c r="A227" s="10" t="s">
        <v>139</v>
      </c>
      <c r="B227" s="31"/>
      <c r="C227" s="31"/>
      <c r="D227" s="45"/>
      <c r="E227" s="46"/>
      <c r="F227" s="12">
        <v>4.2679999999999998</v>
      </c>
      <c r="G227" s="13">
        <v>-315.84300000000002</v>
      </c>
      <c r="H227" s="11">
        <v>652.79200000000003</v>
      </c>
      <c r="I227" s="12">
        <v>-495.41399999999999</v>
      </c>
      <c r="J227" s="12">
        <v>790.923</v>
      </c>
      <c r="K227" s="13">
        <v>489.91400000000004</v>
      </c>
      <c r="L227" s="12">
        <v>83.376000000000005</v>
      </c>
      <c r="M227" s="12">
        <v>134.381</v>
      </c>
      <c r="N227" s="12">
        <v>232.29599999999999</v>
      </c>
      <c r="O227" s="13">
        <v>-84.576999999999998</v>
      </c>
    </row>
    <row r="228" spans="1:15" x14ac:dyDescent="0.3">
      <c r="A228" s="14" t="s">
        <v>141</v>
      </c>
      <c r="B228" s="34"/>
      <c r="C228" s="34"/>
      <c r="D228" s="47"/>
      <c r="E228" s="48"/>
      <c r="F228" s="16">
        <v>-110.79600000000001</v>
      </c>
      <c r="G228" s="17">
        <v>220.40000000000003</v>
      </c>
      <c r="H228" s="15">
        <v>-524.22199999999998</v>
      </c>
      <c r="I228" s="16">
        <v>415.91899999999993</v>
      </c>
      <c r="J228" s="16">
        <v>-667.38900000000001</v>
      </c>
      <c r="K228" s="17">
        <v>-415.39800000000002</v>
      </c>
      <c r="L228" s="16">
        <v>-70.628</v>
      </c>
      <c r="M228" s="16">
        <v>-106.89999999999999</v>
      </c>
      <c r="N228" s="16">
        <v>-199.84399999999999</v>
      </c>
      <c r="O228" s="17">
        <v>52.172000000000004</v>
      </c>
    </row>
    <row r="229" spans="1:15" x14ac:dyDescent="0.3">
      <c r="A229" s="14" t="s">
        <v>142</v>
      </c>
      <c r="B229" s="34"/>
      <c r="C229" s="34"/>
      <c r="D229" s="47"/>
      <c r="E229" s="48"/>
      <c r="F229" s="16">
        <v>28.512</v>
      </c>
      <c r="G229" s="17">
        <v>-1.7090000000000001</v>
      </c>
      <c r="H229" s="15">
        <v>26.399000000000001</v>
      </c>
      <c r="I229" s="16">
        <v>-35.174999999999997</v>
      </c>
      <c r="J229" s="16">
        <v>-31.573</v>
      </c>
      <c r="K229" s="17">
        <v>-40.491000000000007</v>
      </c>
      <c r="L229" s="16">
        <v>-2.3359999999999999</v>
      </c>
      <c r="M229" s="16">
        <v>-7.6619999999999999</v>
      </c>
      <c r="N229" s="16">
        <v>-35.143000000000001</v>
      </c>
      <c r="O229" s="17">
        <v>-23.081</v>
      </c>
    </row>
    <row r="230" spans="1:15" x14ac:dyDescent="0.3">
      <c r="A230" s="14" t="s">
        <v>144</v>
      </c>
      <c r="B230" s="34"/>
      <c r="C230" s="34"/>
      <c r="D230" s="47"/>
      <c r="E230" s="48"/>
      <c r="F230" s="16">
        <v>0</v>
      </c>
      <c r="G230" s="17">
        <v>0</v>
      </c>
      <c r="H230" s="15">
        <v>0</v>
      </c>
      <c r="I230" s="16">
        <v>0</v>
      </c>
      <c r="J230" s="16">
        <v>0</v>
      </c>
      <c r="K230" s="17">
        <v>0</v>
      </c>
      <c r="L230" s="16">
        <v>0</v>
      </c>
      <c r="M230" s="16">
        <v>0</v>
      </c>
      <c r="N230" s="16">
        <v>0</v>
      </c>
      <c r="O230" s="17">
        <v>0</v>
      </c>
    </row>
    <row r="231" spans="1:15" x14ac:dyDescent="0.3">
      <c r="A231" s="14" t="s">
        <v>146</v>
      </c>
      <c r="B231" s="34"/>
      <c r="C231" s="34"/>
      <c r="D231" s="47"/>
      <c r="E231" s="48"/>
      <c r="F231" s="16">
        <v>0</v>
      </c>
      <c r="G231" s="17">
        <v>0</v>
      </c>
      <c r="H231" s="15">
        <v>0</v>
      </c>
      <c r="I231" s="16">
        <v>0</v>
      </c>
      <c r="J231" s="16">
        <v>0</v>
      </c>
      <c r="K231" s="17">
        <v>0</v>
      </c>
      <c r="L231" s="16">
        <v>0</v>
      </c>
      <c r="M231" s="16">
        <v>0</v>
      </c>
      <c r="N231" s="16">
        <v>0</v>
      </c>
      <c r="O231" s="17">
        <v>0</v>
      </c>
    </row>
    <row r="232" spans="1:15" x14ac:dyDescent="0.3">
      <c r="A232" s="18" t="s">
        <v>148</v>
      </c>
      <c r="B232" s="35"/>
      <c r="C232" s="35"/>
      <c r="D232" s="49"/>
      <c r="E232" s="50"/>
      <c r="F232" s="20">
        <v>-78.016000000000005</v>
      </c>
      <c r="G232" s="21">
        <v>-97.152000000000001</v>
      </c>
      <c r="H232" s="19">
        <v>154.96900000000005</v>
      </c>
      <c r="I232" s="20">
        <v>-114.67</v>
      </c>
      <c r="J232" s="20">
        <v>91.961000000000027</v>
      </c>
      <c r="K232" s="21">
        <v>34.02500000000002</v>
      </c>
      <c r="L232" s="20">
        <v>10.412000000000001</v>
      </c>
      <c r="M232" s="20">
        <v>19.818999999999999</v>
      </c>
      <c r="N232" s="20">
        <v>-2.6909999999999998</v>
      </c>
      <c r="O232" s="21">
        <v>-55.485999999999997</v>
      </c>
    </row>
    <row r="233" spans="1:15" x14ac:dyDescent="0.3">
      <c r="A233" s="14" t="s">
        <v>150</v>
      </c>
      <c r="B233" s="34"/>
      <c r="C233" s="34"/>
      <c r="D233" s="47"/>
      <c r="E233" s="48"/>
      <c r="F233" s="16">
        <v>0</v>
      </c>
      <c r="G233" s="17">
        <v>0</v>
      </c>
      <c r="H233" s="15">
        <v>0</v>
      </c>
      <c r="I233" s="16">
        <v>0</v>
      </c>
      <c r="J233" s="16">
        <v>0</v>
      </c>
      <c r="K233" s="17">
        <v>0</v>
      </c>
      <c r="L233" s="16">
        <v>0</v>
      </c>
      <c r="M233" s="16">
        <v>0</v>
      </c>
      <c r="N233" s="16">
        <v>0</v>
      </c>
      <c r="O233" s="17">
        <v>0</v>
      </c>
    </row>
    <row r="234" spans="1:15" x14ac:dyDescent="0.3">
      <c r="A234" s="22" t="s">
        <v>152</v>
      </c>
      <c r="B234" s="34"/>
      <c r="C234" s="34"/>
      <c r="D234" s="47"/>
      <c r="E234" s="48"/>
      <c r="F234" s="16">
        <v>0</v>
      </c>
      <c r="G234" s="17">
        <v>0</v>
      </c>
      <c r="H234" s="15">
        <v>0</v>
      </c>
      <c r="I234" s="16">
        <v>0</v>
      </c>
      <c r="J234" s="16">
        <v>0</v>
      </c>
      <c r="K234" s="17">
        <v>0</v>
      </c>
      <c r="L234" s="16">
        <v>0</v>
      </c>
      <c r="M234" s="16">
        <v>0</v>
      </c>
      <c r="N234" s="16">
        <v>0</v>
      </c>
      <c r="O234" s="17">
        <v>0</v>
      </c>
    </row>
    <row r="235" spans="1:15" x14ac:dyDescent="0.3">
      <c r="A235" s="10" t="s">
        <v>154</v>
      </c>
      <c r="B235" s="31"/>
      <c r="C235" s="31"/>
      <c r="D235" s="49"/>
      <c r="E235" s="50"/>
      <c r="F235" s="20">
        <v>-78.016000000000005</v>
      </c>
      <c r="G235" s="21">
        <v>-97.152000000000001</v>
      </c>
      <c r="H235" s="19">
        <v>154.96900000000005</v>
      </c>
      <c r="I235" s="20">
        <v>-114.67</v>
      </c>
      <c r="J235" s="20">
        <v>91.961000000000027</v>
      </c>
      <c r="K235" s="21">
        <v>34.02500000000002</v>
      </c>
      <c r="L235" s="20">
        <v>10.412000000000001</v>
      </c>
      <c r="M235" s="20">
        <v>19.818999999999999</v>
      </c>
      <c r="N235" s="20">
        <v>-2.6909999999999998</v>
      </c>
      <c r="O235" s="21">
        <v>-55.485999999999997</v>
      </c>
    </row>
    <row r="237" spans="1:15" x14ac:dyDescent="0.3">
      <c r="A237" s="7" t="s">
        <v>198</v>
      </c>
      <c r="B237" s="33"/>
      <c r="C237" s="33"/>
      <c r="D237" s="44"/>
      <c r="E237" s="44"/>
      <c r="F237" s="8"/>
      <c r="G237" s="9"/>
      <c r="H237" s="8"/>
      <c r="I237" s="8"/>
      <c r="J237" s="8"/>
      <c r="K237" s="9"/>
      <c r="L237" s="8"/>
      <c r="M237" s="8"/>
      <c r="N237" s="8"/>
      <c r="O237" s="9"/>
    </row>
    <row r="238" spans="1:15" x14ac:dyDescent="0.3">
      <c r="A238" s="10" t="s">
        <v>139</v>
      </c>
      <c r="B238" s="31"/>
      <c r="C238" s="31"/>
      <c r="D238" s="45"/>
      <c r="E238" s="46"/>
      <c r="F238" s="12">
        <v>4.2680000000000007</v>
      </c>
      <c r="G238" s="13">
        <v>-315.84300000000002</v>
      </c>
      <c r="H238" s="11">
        <v>652.79200000000003</v>
      </c>
      <c r="I238" s="12">
        <v>-495.41399999999999</v>
      </c>
      <c r="J238" s="12">
        <v>790.923</v>
      </c>
      <c r="K238" s="13">
        <v>489.91400000000004</v>
      </c>
      <c r="L238" s="12">
        <v>83.376000000000005</v>
      </c>
      <c r="M238" s="12">
        <v>134.381</v>
      </c>
      <c r="N238" s="12">
        <v>232.29599999999999</v>
      </c>
      <c r="O238" s="13">
        <v>-84.576999999999998</v>
      </c>
    </row>
    <row r="239" spans="1:15" x14ac:dyDescent="0.3">
      <c r="A239" s="14" t="s">
        <v>141</v>
      </c>
      <c r="B239" s="34"/>
      <c r="C239" s="34"/>
      <c r="D239" s="47"/>
      <c r="E239" s="48"/>
      <c r="F239" s="16">
        <v>-66.94199999999995</v>
      </c>
      <c r="G239" s="17">
        <v>264.43400000000003</v>
      </c>
      <c r="H239" s="15">
        <v>-510.41900000000004</v>
      </c>
      <c r="I239" s="16">
        <v>419.28899999999993</v>
      </c>
      <c r="J239" s="16">
        <v>-631.03499999999997</v>
      </c>
      <c r="K239" s="17">
        <v>-381.17999999999995</v>
      </c>
      <c r="L239" s="16">
        <v>-74.096000000000004</v>
      </c>
      <c r="M239" s="16">
        <v>-114.261</v>
      </c>
      <c r="N239" s="16">
        <v>-189.95699999999999</v>
      </c>
      <c r="O239" s="17">
        <v>64.432000000000002</v>
      </c>
    </row>
    <row r="240" spans="1:15" x14ac:dyDescent="0.3">
      <c r="A240" s="14" t="s">
        <v>142</v>
      </c>
      <c r="B240" s="34"/>
      <c r="C240" s="34"/>
      <c r="D240" s="47"/>
      <c r="E240" s="48"/>
      <c r="F240" s="16">
        <v>28.512</v>
      </c>
      <c r="G240" s="17">
        <v>-1.7090000000000014</v>
      </c>
      <c r="H240" s="15">
        <v>26.399000000000001</v>
      </c>
      <c r="I240" s="16">
        <v>-35.174999999999997</v>
      </c>
      <c r="J240" s="16">
        <v>-31.573</v>
      </c>
      <c r="K240" s="17">
        <v>-40.491000000000007</v>
      </c>
      <c r="L240" s="16">
        <v>-2.3359999999999999</v>
      </c>
      <c r="M240" s="16">
        <v>-7.6619999999999999</v>
      </c>
      <c r="N240" s="16">
        <v>-35.143000000000001</v>
      </c>
      <c r="O240" s="17">
        <v>-23.081</v>
      </c>
    </row>
    <row r="241" spans="1:15" x14ac:dyDescent="0.3">
      <c r="A241" s="14" t="s">
        <v>144</v>
      </c>
      <c r="B241" s="34"/>
      <c r="C241" s="34"/>
      <c r="D241" s="47"/>
      <c r="E241" s="48"/>
      <c r="F241" s="16">
        <v>0</v>
      </c>
      <c r="G241" s="17">
        <v>0</v>
      </c>
      <c r="H241" s="15">
        <v>0</v>
      </c>
      <c r="I241" s="16">
        <v>0</v>
      </c>
      <c r="J241" s="16">
        <v>0</v>
      </c>
      <c r="K241" s="17">
        <v>0</v>
      </c>
      <c r="L241" s="16">
        <v>0</v>
      </c>
      <c r="M241" s="16">
        <v>0</v>
      </c>
      <c r="N241" s="16">
        <v>0</v>
      </c>
      <c r="O241" s="17">
        <v>0</v>
      </c>
    </row>
    <row r="242" spans="1:15" x14ac:dyDescent="0.3">
      <c r="A242" s="14" t="s">
        <v>146</v>
      </c>
      <c r="B242" s="34"/>
      <c r="C242" s="34"/>
      <c r="D242" s="47"/>
      <c r="E242" s="48"/>
      <c r="F242" s="16">
        <v>0</v>
      </c>
      <c r="G242" s="17">
        <v>0</v>
      </c>
      <c r="H242" s="15">
        <v>0</v>
      </c>
      <c r="I242" s="16">
        <v>0</v>
      </c>
      <c r="J242" s="16">
        <v>0</v>
      </c>
      <c r="K242" s="17">
        <v>0</v>
      </c>
      <c r="L242" s="16">
        <v>0</v>
      </c>
      <c r="M242" s="16">
        <v>0</v>
      </c>
      <c r="N242" s="16">
        <v>0</v>
      </c>
      <c r="O242" s="17">
        <v>0</v>
      </c>
    </row>
    <row r="243" spans="1:15" x14ac:dyDescent="0.3">
      <c r="A243" s="18" t="s">
        <v>148</v>
      </c>
      <c r="B243" s="35"/>
      <c r="C243" s="35"/>
      <c r="D243" s="49"/>
      <c r="E243" s="50"/>
      <c r="F243" s="20">
        <v>-34.161999999999992</v>
      </c>
      <c r="G243" s="21">
        <v>-53.118000000000002</v>
      </c>
      <c r="H243" s="19">
        <v>168.77199999999999</v>
      </c>
      <c r="I243" s="20">
        <v>-111.3</v>
      </c>
      <c r="J243" s="20">
        <v>128.31500000000005</v>
      </c>
      <c r="K243" s="21">
        <v>68.243000000000094</v>
      </c>
      <c r="L243" s="20">
        <v>6.944</v>
      </c>
      <c r="M243" s="20">
        <v>12.458</v>
      </c>
      <c r="N243" s="20">
        <v>7.1959999999999997</v>
      </c>
      <c r="O243" s="21">
        <v>-43.225999999999999</v>
      </c>
    </row>
    <row r="244" spans="1:15" x14ac:dyDescent="0.3">
      <c r="A244" s="14" t="s">
        <v>150</v>
      </c>
      <c r="B244" s="34"/>
      <c r="C244" s="34"/>
      <c r="D244" s="47"/>
      <c r="E244" s="48"/>
      <c r="F244" s="16">
        <v>0</v>
      </c>
      <c r="G244" s="17">
        <v>0</v>
      </c>
      <c r="H244" s="15">
        <v>0</v>
      </c>
      <c r="I244" s="16">
        <v>0</v>
      </c>
      <c r="J244" s="16">
        <v>0</v>
      </c>
      <c r="K244" s="17">
        <v>0</v>
      </c>
      <c r="L244" s="16">
        <v>0</v>
      </c>
      <c r="M244" s="16">
        <v>0</v>
      </c>
      <c r="N244" s="16">
        <v>0</v>
      </c>
      <c r="O244" s="17">
        <v>0</v>
      </c>
    </row>
    <row r="245" spans="1:15" x14ac:dyDescent="0.3">
      <c r="A245" s="22" t="s">
        <v>152</v>
      </c>
      <c r="B245" s="34"/>
      <c r="C245" s="34"/>
      <c r="D245" s="47"/>
      <c r="E245" s="48"/>
      <c r="F245" s="16">
        <v>0</v>
      </c>
      <c r="G245" s="17">
        <v>0</v>
      </c>
      <c r="H245" s="15">
        <v>0</v>
      </c>
      <c r="I245" s="16">
        <v>0</v>
      </c>
      <c r="J245" s="16">
        <v>0</v>
      </c>
      <c r="K245" s="17">
        <v>0</v>
      </c>
      <c r="L245" s="16">
        <v>0</v>
      </c>
      <c r="M245" s="16">
        <v>0</v>
      </c>
      <c r="N245" s="16">
        <v>0</v>
      </c>
      <c r="O245" s="17">
        <v>0</v>
      </c>
    </row>
    <row r="246" spans="1:15" x14ac:dyDescent="0.3">
      <c r="A246" s="10" t="s">
        <v>154</v>
      </c>
      <c r="B246" s="31"/>
      <c r="C246" s="31"/>
      <c r="D246" s="49"/>
      <c r="E246" s="50"/>
      <c r="F246" s="20">
        <v>-34.161999999999992</v>
      </c>
      <c r="G246" s="21">
        <v>-53.118000000000002</v>
      </c>
      <c r="H246" s="19">
        <v>168.77199999999999</v>
      </c>
      <c r="I246" s="20">
        <v>-111.3</v>
      </c>
      <c r="J246" s="20">
        <v>128.31500000000005</v>
      </c>
      <c r="K246" s="21">
        <v>68.243000000000094</v>
      </c>
      <c r="L246" s="20">
        <v>6.944</v>
      </c>
      <c r="M246" s="20">
        <v>12.458</v>
      </c>
      <c r="N246" s="20">
        <v>7.1959999999999997</v>
      </c>
      <c r="O246" s="21">
        <v>-43.225999999999999</v>
      </c>
    </row>
    <row r="248" spans="1:15" x14ac:dyDescent="0.3">
      <c r="A248" s="7" t="s">
        <v>199</v>
      </c>
      <c r="B248" s="33"/>
      <c r="C248" s="33"/>
      <c r="D248" s="44"/>
      <c r="E248" s="44"/>
      <c r="F248" s="8"/>
      <c r="G248" s="9"/>
      <c r="H248" s="8"/>
      <c r="I248" s="8"/>
      <c r="J248" s="8"/>
      <c r="K248" s="9"/>
      <c r="L248" s="8"/>
      <c r="M248" s="8"/>
      <c r="N248" s="8"/>
      <c r="O248" s="9"/>
    </row>
    <row r="249" spans="1:15" x14ac:dyDescent="0.3">
      <c r="A249" s="10" t="s">
        <v>139</v>
      </c>
      <c r="B249" s="31"/>
      <c r="C249" s="31"/>
      <c r="D249" s="45"/>
      <c r="E249" s="46"/>
      <c r="F249" s="56" t="e">
        <f>F216+F227-F238</f>
        <v>#VALUE!</v>
      </c>
      <c r="G249" s="57" t="e">
        <f t="shared" ref="G249:O249" si="61">G216+G227-G238</f>
        <v>#VALUE!</v>
      </c>
      <c r="H249" s="11" t="e">
        <f t="shared" si="61"/>
        <v>#VALUE!</v>
      </c>
      <c r="I249" s="12" t="e">
        <f t="shared" si="61"/>
        <v>#VALUE!</v>
      </c>
      <c r="J249" s="12" t="e">
        <f t="shared" si="61"/>
        <v>#VALUE!</v>
      </c>
      <c r="K249" s="13" t="e">
        <f t="shared" si="61"/>
        <v>#VALUE!</v>
      </c>
      <c r="L249" s="12" t="e">
        <f t="shared" si="61"/>
        <v>#VALUE!</v>
      </c>
      <c r="M249" s="12" t="e">
        <f t="shared" si="61"/>
        <v>#VALUE!</v>
      </c>
      <c r="N249" s="12" t="e">
        <f t="shared" si="61"/>
        <v>#VALUE!</v>
      </c>
      <c r="O249" s="13" t="e">
        <f t="shared" si="61"/>
        <v>#VALUE!</v>
      </c>
    </row>
    <row r="250" spans="1:15" x14ac:dyDescent="0.3">
      <c r="A250" s="14" t="s">
        <v>141</v>
      </c>
      <c r="B250" s="34"/>
      <c r="C250" s="34"/>
      <c r="D250" s="47"/>
      <c r="E250" s="48"/>
      <c r="F250" s="16" t="e">
        <f t="shared" ref="F250:O257" si="62">F217+F228-F239</f>
        <v>#VALUE!</v>
      </c>
      <c r="G250" s="17" t="e">
        <f t="shared" si="62"/>
        <v>#VALUE!</v>
      </c>
      <c r="H250" s="15" t="e">
        <f t="shared" si="62"/>
        <v>#VALUE!</v>
      </c>
      <c r="I250" s="16" t="e">
        <f t="shared" si="62"/>
        <v>#VALUE!</v>
      </c>
      <c r="J250" s="16" t="e">
        <f t="shared" si="62"/>
        <v>#VALUE!</v>
      </c>
      <c r="K250" s="17" t="e">
        <f t="shared" si="62"/>
        <v>#VALUE!</v>
      </c>
      <c r="L250" s="16" t="e">
        <f t="shared" si="62"/>
        <v>#VALUE!</v>
      </c>
      <c r="M250" s="16" t="e">
        <f t="shared" si="62"/>
        <v>#VALUE!</v>
      </c>
      <c r="N250" s="16" t="e">
        <f t="shared" si="62"/>
        <v>#VALUE!</v>
      </c>
      <c r="O250" s="17" t="e">
        <f t="shared" si="62"/>
        <v>#VALUE!</v>
      </c>
    </row>
    <row r="251" spans="1:15" x14ac:dyDescent="0.3">
      <c r="A251" s="14" t="s">
        <v>142</v>
      </c>
      <c r="B251" s="34"/>
      <c r="C251" s="34"/>
      <c r="D251" s="47"/>
      <c r="E251" s="48"/>
      <c r="F251" s="16" t="e">
        <f t="shared" si="62"/>
        <v>#VALUE!</v>
      </c>
      <c r="G251" s="17" t="e">
        <f t="shared" si="62"/>
        <v>#VALUE!</v>
      </c>
      <c r="H251" s="15" t="e">
        <f t="shared" si="62"/>
        <v>#VALUE!</v>
      </c>
      <c r="I251" s="16" t="e">
        <f t="shared" si="62"/>
        <v>#VALUE!</v>
      </c>
      <c r="J251" s="16" t="e">
        <f t="shared" si="62"/>
        <v>#VALUE!</v>
      </c>
      <c r="K251" s="17" t="e">
        <f t="shared" si="62"/>
        <v>#VALUE!</v>
      </c>
      <c r="L251" s="16" t="e">
        <f t="shared" si="62"/>
        <v>#VALUE!</v>
      </c>
      <c r="M251" s="16" t="e">
        <f t="shared" si="62"/>
        <v>#VALUE!</v>
      </c>
      <c r="N251" s="16" t="e">
        <f t="shared" si="62"/>
        <v>#VALUE!</v>
      </c>
      <c r="O251" s="17" t="e">
        <f t="shared" si="62"/>
        <v>#VALUE!</v>
      </c>
    </row>
    <row r="252" spans="1:15" x14ac:dyDescent="0.3">
      <c r="A252" s="14" t="s">
        <v>144</v>
      </c>
      <c r="B252" s="34"/>
      <c r="C252" s="34"/>
      <c r="D252" s="47"/>
      <c r="E252" s="48"/>
      <c r="F252" s="16" t="e">
        <f t="shared" si="62"/>
        <v>#VALUE!</v>
      </c>
      <c r="G252" s="17" t="e">
        <f t="shared" si="62"/>
        <v>#VALUE!</v>
      </c>
      <c r="H252" s="15" t="e">
        <f t="shared" si="62"/>
        <v>#VALUE!</v>
      </c>
      <c r="I252" s="16" t="e">
        <f t="shared" si="62"/>
        <v>#VALUE!</v>
      </c>
      <c r="J252" s="16" t="e">
        <f t="shared" si="62"/>
        <v>#VALUE!</v>
      </c>
      <c r="K252" s="17" t="e">
        <f t="shared" si="62"/>
        <v>#VALUE!</v>
      </c>
      <c r="L252" s="16" t="e">
        <f t="shared" si="62"/>
        <v>#VALUE!</v>
      </c>
      <c r="M252" s="16" t="e">
        <f t="shared" si="62"/>
        <v>#VALUE!</v>
      </c>
      <c r="N252" s="16" t="e">
        <f t="shared" si="62"/>
        <v>#VALUE!</v>
      </c>
      <c r="O252" s="17" t="e">
        <f t="shared" si="62"/>
        <v>#VALUE!</v>
      </c>
    </row>
    <row r="253" spans="1:15" x14ac:dyDescent="0.3">
      <c r="A253" s="14" t="s">
        <v>146</v>
      </c>
      <c r="B253" s="34"/>
      <c r="C253" s="34"/>
      <c r="D253" s="47"/>
      <c r="E253" s="48"/>
      <c r="F253" s="16" t="e">
        <f t="shared" si="62"/>
        <v>#VALUE!</v>
      </c>
      <c r="G253" s="17" t="e">
        <f t="shared" si="62"/>
        <v>#VALUE!</v>
      </c>
      <c r="H253" s="15" t="e">
        <f t="shared" si="62"/>
        <v>#VALUE!</v>
      </c>
      <c r="I253" s="16" t="e">
        <f t="shared" si="62"/>
        <v>#VALUE!</v>
      </c>
      <c r="J253" s="16" t="e">
        <f t="shared" si="62"/>
        <v>#VALUE!</v>
      </c>
      <c r="K253" s="17" t="e">
        <f t="shared" si="62"/>
        <v>#VALUE!</v>
      </c>
      <c r="L253" s="16" t="e">
        <f t="shared" si="62"/>
        <v>#VALUE!</v>
      </c>
      <c r="M253" s="16" t="e">
        <f t="shared" si="62"/>
        <v>#VALUE!</v>
      </c>
      <c r="N253" s="16" t="e">
        <f t="shared" si="62"/>
        <v>#VALUE!</v>
      </c>
      <c r="O253" s="17" t="e">
        <f t="shared" si="62"/>
        <v>#VALUE!</v>
      </c>
    </row>
    <row r="254" spans="1:15" x14ac:dyDescent="0.3">
      <c r="A254" s="18" t="s">
        <v>148</v>
      </c>
      <c r="B254" s="35"/>
      <c r="C254" s="35"/>
      <c r="D254" s="49"/>
      <c r="E254" s="50"/>
      <c r="F254" s="20" t="e">
        <f t="shared" si="62"/>
        <v>#VALUE!</v>
      </c>
      <c r="G254" s="21" t="e">
        <f t="shared" si="62"/>
        <v>#VALUE!</v>
      </c>
      <c r="H254" s="19" t="e">
        <f t="shared" si="62"/>
        <v>#VALUE!</v>
      </c>
      <c r="I254" s="20" t="e">
        <f t="shared" si="62"/>
        <v>#VALUE!</v>
      </c>
      <c r="J254" s="20" t="e">
        <f t="shared" si="62"/>
        <v>#VALUE!</v>
      </c>
      <c r="K254" s="21" t="e">
        <f t="shared" si="62"/>
        <v>#VALUE!</v>
      </c>
      <c r="L254" s="20" t="e">
        <f t="shared" si="62"/>
        <v>#VALUE!</v>
      </c>
      <c r="M254" s="20" t="e">
        <f t="shared" si="62"/>
        <v>#VALUE!</v>
      </c>
      <c r="N254" s="20" t="e">
        <f t="shared" si="62"/>
        <v>#VALUE!</v>
      </c>
      <c r="O254" s="21" t="e">
        <f t="shared" si="62"/>
        <v>#VALUE!</v>
      </c>
    </row>
    <row r="255" spans="1:15" x14ac:dyDescent="0.3">
      <c r="A255" s="14" t="s">
        <v>150</v>
      </c>
      <c r="B255" s="34"/>
      <c r="C255" s="34"/>
      <c r="D255" s="47"/>
      <c r="E255" s="48"/>
      <c r="F255" s="16" t="e">
        <f t="shared" si="62"/>
        <v>#VALUE!</v>
      </c>
      <c r="G255" s="17" t="e">
        <f t="shared" si="62"/>
        <v>#VALUE!</v>
      </c>
      <c r="H255" s="15" t="e">
        <f t="shared" si="62"/>
        <v>#VALUE!</v>
      </c>
      <c r="I255" s="16" t="e">
        <f t="shared" si="62"/>
        <v>#VALUE!</v>
      </c>
      <c r="J255" s="16" t="e">
        <f t="shared" si="62"/>
        <v>#VALUE!</v>
      </c>
      <c r="K255" s="17" t="e">
        <f t="shared" si="62"/>
        <v>#VALUE!</v>
      </c>
      <c r="L255" s="16" t="e">
        <f t="shared" si="62"/>
        <v>#VALUE!</v>
      </c>
      <c r="M255" s="16" t="e">
        <f t="shared" si="62"/>
        <v>#VALUE!</v>
      </c>
      <c r="N255" s="16" t="e">
        <f t="shared" si="62"/>
        <v>#VALUE!</v>
      </c>
      <c r="O255" s="17" t="e">
        <f t="shared" si="62"/>
        <v>#VALUE!</v>
      </c>
    </row>
    <row r="256" spans="1:15" x14ac:dyDescent="0.3">
      <c r="A256" s="22" t="s">
        <v>152</v>
      </c>
      <c r="B256" s="34"/>
      <c r="C256" s="34"/>
      <c r="D256" s="47"/>
      <c r="E256" s="48"/>
      <c r="F256" s="16" t="e">
        <f t="shared" si="62"/>
        <v>#VALUE!</v>
      </c>
      <c r="G256" s="17" t="e">
        <f t="shared" si="62"/>
        <v>#VALUE!</v>
      </c>
      <c r="H256" s="15" t="e">
        <f t="shared" si="62"/>
        <v>#VALUE!</v>
      </c>
      <c r="I256" s="16" t="e">
        <f t="shared" si="62"/>
        <v>#VALUE!</v>
      </c>
      <c r="J256" s="16" t="e">
        <f t="shared" si="62"/>
        <v>#VALUE!</v>
      </c>
      <c r="K256" s="17" t="e">
        <f t="shared" si="62"/>
        <v>#VALUE!</v>
      </c>
      <c r="L256" s="16" t="e">
        <f t="shared" si="62"/>
        <v>#VALUE!</v>
      </c>
      <c r="M256" s="16" t="e">
        <f t="shared" si="62"/>
        <v>#VALUE!</v>
      </c>
      <c r="N256" s="16" t="e">
        <f t="shared" si="62"/>
        <v>#VALUE!</v>
      </c>
      <c r="O256" s="17" t="e">
        <f t="shared" si="62"/>
        <v>#VALUE!</v>
      </c>
    </row>
    <row r="257" spans="1:15" x14ac:dyDescent="0.3">
      <c r="A257" s="10" t="s">
        <v>154</v>
      </c>
      <c r="B257" s="31"/>
      <c r="C257" s="31"/>
      <c r="D257" s="49"/>
      <c r="E257" s="50"/>
      <c r="F257" s="20" t="e">
        <f t="shared" si="62"/>
        <v>#VALUE!</v>
      </c>
      <c r="G257" s="21" t="e">
        <f t="shared" si="62"/>
        <v>#VALUE!</v>
      </c>
      <c r="H257" s="19" t="e">
        <f t="shared" si="62"/>
        <v>#VALUE!</v>
      </c>
      <c r="I257" s="20" t="e">
        <f t="shared" si="62"/>
        <v>#VALUE!</v>
      </c>
      <c r="J257" s="20" t="e">
        <f t="shared" si="62"/>
        <v>#VALUE!</v>
      </c>
      <c r="K257" s="21" t="e">
        <f t="shared" si="62"/>
        <v>#VALUE!</v>
      </c>
      <c r="L257" s="20" t="e">
        <f t="shared" si="62"/>
        <v>#VALUE!</v>
      </c>
      <c r="M257" s="20" t="e">
        <f t="shared" si="62"/>
        <v>#VALUE!</v>
      </c>
      <c r="N257" s="20" t="e">
        <f t="shared" si="62"/>
        <v>#VALUE!</v>
      </c>
      <c r="O257" s="21" t="e">
        <f t="shared" si="62"/>
        <v>#VALUE!</v>
      </c>
    </row>
    <row r="259" spans="1:15" x14ac:dyDescent="0.3">
      <c r="A259" s="7" t="s">
        <v>199</v>
      </c>
      <c r="B259" s="33"/>
      <c r="C259" s="33"/>
      <c r="D259" s="44"/>
      <c r="E259" s="44"/>
      <c r="F259" s="8"/>
      <c r="G259" s="9"/>
      <c r="H259" s="8"/>
      <c r="I259" s="8"/>
      <c r="J259" s="8"/>
      <c r="K259" s="9"/>
      <c r="L259" s="8"/>
      <c r="M259" s="8"/>
      <c r="N259" s="8"/>
      <c r="O259" s="9"/>
    </row>
    <row r="260" spans="1:15" x14ac:dyDescent="0.3">
      <c r="A260" s="10" t="s">
        <v>139</v>
      </c>
      <c r="B260" s="31"/>
      <c r="C260" s="31"/>
      <c r="D260" s="45"/>
      <c r="E260" s="46"/>
      <c r="F260" s="12">
        <v>18332.084999999999</v>
      </c>
      <c r="G260" s="13">
        <v>8442.5329999999976</v>
      </c>
      <c r="H260" s="11">
        <v>36569.087</v>
      </c>
      <c r="I260" s="12">
        <v>26530.421999999999</v>
      </c>
      <c r="J260" s="12">
        <v>17578.055999999997</v>
      </c>
      <c r="K260" s="13">
        <v>8075.8090000000002</v>
      </c>
      <c r="L260" s="12">
        <v>33973.686999999991</v>
      </c>
      <c r="M260" s="12">
        <v>24210.122000000003</v>
      </c>
      <c r="N260" s="12">
        <v>15666.149999999998</v>
      </c>
      <c r="O260" s="13">
        <v>6956.7209999999995</v>
      </c>
    </row>
    <row r="261" spans="1:15" x14ac:dyDescent="0.3">
      <c r="A261" s="14" t="s">
        <v>141</v>
      </c>
      <c r="B261" s="34"/>
      <c r="C261" s="34"/>
      <c r="D261" s="47"/>
      <c r="E261" s="48"/>
      <c r="F261" s="16">
        <v>-17671.833333333328</v>
      </c>
      <c r="G261" s="17">
        <v>-8330.8859999999986</v>
      </c>
      <c r="H261" s="15">
        <v>-35034.398666666668</v>
      </c>
      <c r="I261" s="16">
        <v>-25233.714833333332</v>
      </c>
      <c r="J261" s="16">
        <v>-16960.242999999999</v>
      </c>
      <c r="K261" s="17">
        <v>-7989.6843333333309</v>
      </c>
      <c r="L261" s="16">
        <v>-33271.904666666655</v>
      </c>
      <c r="M261" s="16">
        <v>-23815.174333333336</v>
      </c>
      <c r="N261" s="16">
        <v>-15809.595666666664</v>
      </c>
      <c r="O261" s="17">
        <v>-6926.6566666666677</v>
      </c>
    </row>
    <row r="262" spans="1:15" x14ac:dyDescent="0.3">
      <c r="A262" s="14" t="s">
        <v>142</v>
      </c>
      <c r="B262" s="34"/>
      <c r="C262" s="34"/>
      <c r="D262" s="47"/>
      <c r="E262" s="48"/>
      <c r="F262" s="16">
        <v>11.670000000000016</v>
      </c>
      <c r="G262" s="17">
        <v>5.362000000000009</v>
      </c>
      <c r="H262" s="15">
        <v>-66.75200000000001</v>
      </c>
      <c r="I262" s="16">
        <v>30.053000000000011</v>
      </c>
      <c r="J262" s="16">
        <v>20.353999999999999</v>
      </c>
      <c r="K262" s="17">
        <v>7.845000000000006</v>
      </c>
      <c r="L262" s="16">
        <v>39.409999999999982</v>
      </c>
      <c r="M262" s="16">
        <v>24.858000000000018</v>
      </c>
      <c r="N262" s="16">
        <v>19.076999999999998</v>
      </c>
      <c r="O262" s="17">
        <v>5.6120000000000019</v>
      </c>
    </row>
    <row r="263" spans="1:15" x14ac:dyDescent="0.3">
      <c r="A263" s="14" t="s">
        <v>144</v>
      </c>
      <c r="B263" s="34"/>
      <c r="C263" s="34"/>
      <c r="D263" s="47"/>
      <c r="E263" s="48"/>
      <c r="F263" s="16">
        <v>-1.3919999999999999</v>
      </c>
      <c r="G263" s="17">
        <v>0</v>
      </c>
      <c r="H263" s="15">
        <v>-0.73799999999999999</v>
      </c>
      <c r="I263" s="16">
        <v>0</v>
      </c>
      <c r="J263" s="16">
        <v>0</v>
      </c>
      <c r="K263" s="17">
        <v>0</v>
      </c>
      <c r="L263" s="16">
        <v>0</v>
      </c>
      <c r="M263" s="16">
        <v>-0.80500000000000005</v>
      </c>
      <c r="N263" s="16">
        <v>-0.81200000000000006</v>
      </c>
      <c r="O263" s="17">
        <v>0</v>
      </c>
    </row>
    <row r="264" spans="1:15" x14ac:dyDescent="0.3">
      <c r="A264" s="14" t="s">
        <v>146</v>
      </c>
      <c r="B264" s="34"/>
      <c r="C264" s="34"/>
      <c r="D264" s="47"/>
      <c r="E264" s="48"/>
      <c r="F264" s="16">
        <v>-454.488</v>
      </c>
      <c r="G264" s="17">
        <v>-226.172</v>
      </c>
      <c r="H264" s="15">
        <v>-886.38300000000004</v>
      </c>
      <c r="I264" s="16">
        <v>-656.05</v>
      </c>
      <c r="J264" s="16">
        <v>-427.19900000000001</v>
      </c>
      <c r="K264" s="17">
        <v>-213.50300000000001</v>
      </c>
      <c r="L264" s="16">
        <v>-587.10699999999997</v>
      </c>
      <c r="M264" s="16">
        <v>-426.024</v>
      </c>
      <c r="N264" s="16">
        <v>-279.29500000000002</v>
      </c>
      <c r="O264" s="17">
        <v>-137.21799999999999</v>
      </c>
    </row>
    <row r="265" spans="1:15" x14ac:dyDescent="0.3">
      <c r="A265" s="18" t="s">
        <v>148</v>
      </c>
      <c r="B265" s="35"/>
      <c r="C265" s="35"/>
      <c r="D265" s="49"/>
      <c r="E265" s="50"/>
      <c r="F265" s="20">
        <v>216.04166666666663</v>
      </c>
      <c r="G265" s="21">
        <v>-109.16300000000001</v>
      </c>
      <c r="H265" s="19">
        <v>580.81533333333323</v>
      </c>
      <c r="I265" s="20">
        <v>670.71016666666674</v>
      </c>
      <c r="J265" s="20">
        <v>210.96799999999996</v>
      </c>
      <c r="K265" s="21">
        <v>-119.53333333333339</v>
      </c>
      <c r="L265" s="20">
        <v>154.08533333333321</v>
      </c>
      <c r="M265" s="20">
        <v>-7.023333333333369</v>
      </c>
      <c r="N265" s="20">
        <v>-404.47566666666665</v>
      </c>
      <c r="O265" s="21">
        <v>-101.54166666666669</v>
      </c>
    </row>
    <row r="266" spans="1:15" x14ac:dyDescent="0.3">
      <c r="A266" s="14" t="s">
        <v>150</v>
      </c>
      <c r="B266" s="34"/>
      <c r="C266" s="34"/>
      <c r="D266" s="47"/>
      <c r="E266" s="48"/>
      <c r="F266" s="16">
        <v>35.832000000000001</v>
      </c>
      <c r="G266" s="17">
        <v>16.406000000000002</v>
      </c>
      <c r="H266" s="15">
        <v>55.893000000000001</v>
      </c>
      <c r="I266" s="16">
        <v>46.439</v>
      </c>
      <c r="J266" s="16">
        <v>45.265000000000001</v>
      </c>
      <c r="K266" s="17">
        <v>20.274000000000001</v>
      </c>
      <c r="L266" s="16">
        <v>71.693999999999988</v>
      </c>
      <c r="M266" s="16">
        <v>46.382999999999996</v>
      </c>
      <c r="N266" s="16">
        <v>28.715</v>
      </c>
      <c r="O266" s="17">
        <v>6.4459999999999997</v>
      </c>
    </row>
    <row r="267" spans="1:15" x14ac:dyDescent="0.3">
      <c r="A267" s="22" t="s">
        <v>152</v>
      </c>
      <c r="B267" s="34"/>
      <c r="C267" s="34"/>
      <c r="D267" s="47"/>
      <c r="E267" s="48"/>
      <c r="F267" s="16">
        <v>-57.616</v>
      </c>
      <c r="G267" s="17">
        <v>-71.94</v>
      </c>
      <c r="H267" s="15">
        <v>-54.344000000000008</v>
      </c>
      <c r="I267" s="16">
        <v>-38.982912000000006</v>
      </c>
      <c r="J267" s="16">
        <v>-30.894000000000002</v>
      </c>
      <c r="K267" s="17">
        <v>-15.293000000000001</v>
      </c>
      <c r="L267" s="16">
        <v>-29.802000000000007</v>
      </c>
      <c r="M267" s="16">
        <v>-16.406000000000002</v>
      </c>
      <c r="N267" s="16">
        <v>-12.116999999999997</v>
      </c>
      <c r="O267" s="17">
        <v>-5.495000000000001</v>
      </c>
    </row>
    <row r="268" spans="1:15" x14ac:dyDescent="0.3">
      <c r="A268" s="10" t="s">
        <v>154</v>
      </c>
      <c r="B268" s="31"/>
      <c r="C268" s="31"/>
      <c r="D268" s="49"/>
      <c r="E268" s="50"/>
      <c r="F268" s="20">
        <v>194.25766666666664</v>
      </c>
      <c r="G268" s="21">
        <v>-164.69699999999997</v>
      </c>
      <c r="H268" s="19">
        <v>582.36433333333343</v>
      </c>
      <c r="I268" s="20">
        <v>678.16625466666665</v>
      </c>
      <c r="J268" s="20">
        <v>225.33900000000006</v>
      </c>
      <c r="K268" s="21">
        <v>-114.55233333333342</v>
      </c>
      <c r="L268" s="20">
        <v>195.97733333333326</v>
      </c>
      <c r="M268" s="20">
        <v>22.953666666666635</v>
      </c>
      <c r="N268" s="20">
        <v>-387.8776666666667</v>
      </c>
      <c r="O268" s="21">
        <v>-100.59066666666669</v>
      </c>
    </row>
    <row r="271" spans="1:15" x14ac:dyDescent="0.3">
      <c r="A271" s="7" t="s">
        <v>200</v>
      </c>
      <c r="F271" s="58"/>
    </row>
    <row r="272" spans="1:15" x14ac:dyDescent="0.3">
      <c r="A272" s="10" t="s">
        <v>139</v>
      </c>
      <c r="F272" s="12" t="e">
        <f>F249-F260</f>
        <v>#VALUE!</v>
      </c>
      <c r="G272" s="13" t="e">
        <f t="shared" ref="G272:O280" si="63">G249-G260</f>
        <v>#VALUE!</v>
      </c>
      <c r="H272" s="11" t="e">
        <f t="shared" si="63"/>
        <v>#VALUE!</v>
      </c>
      <c r="I272" s="12" t="e">
        <f t="shared" si="63"/>
        <v>#VALUE!</v>
      </c>
      <c r="J272" s="12" t="e">
        <f t="shared" si="63"/>
        <v>#VALUE!</v>
      </c>
      <c r="K272" s="13" t="e">
        <f t="shared" si="63"/>
        <v>#VALUE!</v>
      </c>
      <c r="L272" s="12" t="e">
        <f t="shared" si="63"/>
        <v>#VALUE!</v>
      </c>
      <c r="M272" s="12" t="e">
        <f t="shared" si="63"/>
        <v>#VALUE!</v>
      </c>
      <c r="N272" s="12" t="e">
        <f t="shared" si="63"/>
        <v>#VALUE!</v>
      </c>
      <c r="O272" s="13" t="e">
        <f t="shared" si="63"/>
        <v>#VALUE!</v>
      </c>
    </row>
    <row r="273" spans="1:15" x14ac:dyDescent="0.3">
      <c r="A273" s="14" t="s">
        <v>141</v>
      </c>
      <c r="F273" s="16" t="e">
        <f t="shared" ref="F273:H280" si="64">F250-F261</f>
        <v>#VALUE!</v>
      </c>
      <c r="G273" s="17" t="e">
        <f t="shared" si="64"/>
        <v>#VALUE!</v>
      </c>
      <c r="H273" s="15" t="e">
        <f t="shared" si="64"/>
        <v>#VALUE!</v>
      </c>
      <c r="I273" s="16" t="e">
        <f t="shared" si="63"/>
        <v>#VALUE!</v>
      </c>
      <c r="J273" s="16" t="e">
        <f t="shared" si="63"/>
        <v>#VALUE!</v>
      </c>
      <c r="K273" s="17" t="e">
        <f t="shared" si="63"/>
        <v>#VALUE!</v>
      </c>
      <c r="L273" s="16" t="e">
        <f t="shared" si="63"/>
        <v>#VALUE!</v>
      </c>
      <c r="M273" s="16" t="e">
        <f t="shared" si="63"/>
        <v>#VALUE!</v>
      </c>
      <c r="N273" s="16" t="e">
        <f t="shared" si="63"/>
        <v>#VALUE!</v>
      </c>
      <c r="O273" s="17" t="e">
        <f t="shared" si="63"/>
        <v>#VALUE!</v>
      </c>
    </row>
    <row r="274" spans="1:15" x14ac:dyDescent="0.3">
      <c r="A274" s="14" t="s">
        <v>142</v>
      </c>
      <c r="F274" s="16" t="e">
        <f t="shared" si="64"/>
        <v>#VALUE!</v>
      </c>
      <c r="G274" s="17" t="e">
        <f t="shared" si="64"/>
        <v>#VALUE!</v>
      </c>
      <c r="H274" s="15" t="e">
        <f t="shared" si="64"/>
        <v>#VALUE!</v>
      </c>
      <c r="I274" s="16" t="e">
        <f t="shared" si="63"/>
        <v>#VALUE!</v>
      </c>
      <c r="J274" s="16" t="e">
        <f t="shared" si="63"/>
        <v>#VALUE!</v>
      </c>
      <c r="K274" s="17" t="e">
        <f t="shared" si="63"/>
        <v>#VALUE!</v>
      </c>
      <c r="L274" s="16" t="e">
        <f t="shared" si="63"/>
        <v>#VALUE!</v>
      </c>
      <c r="M274" s="16" t="e">
        <f t="shared" si="63"/>
        <v>#VALUE!</v>
      </c>
      <c r="N274" s="16" t="e">
        <f t="shared" si="63"/>
        <v>#VALUE!</v>
      </c>
      <c r="O274" s="17" t="e">
        <f t="shared" si="63"/>
        <v>#VALUE!</v>
      </c>
    </row>
    <row r="275" spans="1:15" x14ac:dyDescent="0.3">
      <c r="A275" s="14" t="s">
        <v>144</v>
      </c>
      <c r="F275" s="16" t="e">
        <f t="shared" si="64"/>
        <v>#VALUE!</v>
      </c>
      <c r="G275" s="17" t="e">
        <f t="shared" si="64"/>
        <v>#VALUE!</v>
      </c>
      <c r="H275" s="15" t="e">
        <f t="shared" si="64"/>
        <v>#VALUE!</v>
      </c>
      <c r="I275" s="16" t="e">
        <f t="shared" si="63"/>
        <v>#VALUE!</v>
      </c>
      <c r="J275" s="16" t="e">
        <f t="shared" si="63"/>
        <v>#VALUE!</v>
      </c>
      <c r="K275" s="17" t="e">
        <f t="shared" si="63"/>
        <v>#VALUE!</v>
      </c>
      <c r="L275" s="16" t="e">
        <f t="shared" si="63"/>
        <v>#VALUE!</v>
      </c>
      <c r="M275" s="16" t="e">
        <f t="shared" si="63"/>
        <v>#VALUE!</v>
      </c>
      <c r="N275" s="16" t="e">
        <f t="shared" si="63"/>
        <v>#VALUE!</v>
      </c>
      <c r="O275" s="17" t="e">
        <f t="shared" si="63"/>
        <v>#VALUE!</v>
      </c>
    </row>
    <row r="276" spans="1:15" x14ac:dyDescent="0.3">
      <c r="A276" s="14" t="s">
        <v>146</v>
      </c>
      <c r="F276" s="16" t="e">
        <f t="shared" si="64"/>
        <v>#VALUE!</v>
      </c>
      <c r="G276" s="17" t="e">
        <f t="shared" si="64"/>
        <v>#VALUE!</v>
      </c>
      <c r="H276" s="15" t="e">
        <f t="shared" si="64"/>
        <v>#VALUE!</v>
      </c>
      <c r="I276" s="16" t="e">
        <f t="shared" si="63"/>
        <v>#VALUE!</v>
      </c>
      <c r="J276" s="16" t="e">
        <f t="shared" si="63"/>
        <v>#VALUE!</v>
      </c>
      <c r="K276" s="17" t="e">
        <f t="shared" si="63"/>
        <v>#VALUE!</v>
      </c>
      <c r="L276" s="16" t="e">
        <f t="shared" si="63"/>
        <v>#VALUE!</v>
      </c>
      <c r="M276" s="16" t="e">
        <f t="shared" si="63"/>
        <v>#VALUE!</v>
      </c>
      <c r="N276" s="16" t="e">
        <f t="shared" si="63"/>
        <v>#VALUE!</v>
      </c>
      <c r="O276" s="17" t="e">
        <f t="shared" si="63"/>
        <v>#VALUE!</v>
      </c>
    </row>
    <row r="277" spans="1:15" x14ac:dyDescent="0.3">
      <c r="A277" s="18" t="s">
        <v>148</v>
      </c>
      <c r="F277" s="20" t="e">
        <f t="shared" si="64"/>
        <v>#VALUE!</v>
      </c>
      <c r="G277" s="21" t="e">
        <f t="shared" si="64"/>
        <v>#VALUE!</v>
      </c>
      <c r="H277" s="19" t="e">
        <f t="shared" si="64"/>
        <v>#VALUE!</v>
      </c>
      <c r="I277" s="20" t="e">
        <f t="shared" si="63"/>
        <v>#VALUE!</v>
      </c>
      <c r="J277" s="20" t="e">
        <f t="shared" si="63"/>
        <v>#VALUE!</v>
      </c>
      <c r="K277" s="21" t="e">
        <f t="shared" si="63"/>
        <v>#VALUE!</v>
      </c>
      <c r="L277" s="20" t="e">
        <f t="shared" si="63"/>
        <v>#VALUE!</v>
      </c>
      <c r="M277" s="20" t="e">
        <f t="shared" si="63"/>
        <v>#VALUE!</v>
      </c>
      <c r="N277" s="20" t="e">
        <f t="shared" si="63"/>
        <v>#VALUE!</v>
      </c>
      <c r="O277" s="21" t="e">
        <f t="shared" si="63"/>
        <v>#VALUE!</v>
      </c>
    </row>
    <row r="278" spans="1:15" x14ac:dyDescent="0.3">
      <c r="A278" s="14" t="s">
        <v>150</v>
      </c>
      <c r="F278" s="16" t="e">
        <f t="shared" si="64"/>
        <v>#VALUE!</v>
      </c>
      <c r="G278" s="17" t="e">
        <f t="shared" si="64"/>
        <v>#VALUE!</v>
      </c>
      <c r="H278" s="15" t="e">
        <f t="shared" si="64"/>
        <v>#VALUE!</v>
      </c>
      <c r="I278" s="16" t="e">
        <f t="shared" si="63"/>
        <v>#VALUE!</v>
      </c>
      <c r="J278" s="16" t="e">
        <f t="shared" si="63"/>
        <v>#VALUE!</v>
      </c>
      <c r="K278" s="17" t="e">
        <f t="shared" si="63"/>
        <v>#VALUE!</v>
      </c>
      <c r="L278" s="16" t="e">
        <f t="shared" si="63"/>
        <v>#VALUE!</v>
      </c>
      <c r="M278" s="16" t="e">
        <f t="shared" si="63"/>
        <v>#VALUE!</v>
      </c>
      <c r="N278" s="16" t="e">
        <f t="shared" si="63"/>
        <v>#VALUE!</v>
      </c>
      <c r="O278" s="17" t="e">
        <f t="shared" si="63"/>
        <v>#VALUE!</v>
      </c>
    </row>
    <row r="279" spans="1:15" x14ac:dyDescent="0.3">
      <c r="A279" s="22" t="s">
        <v>152</v>
      </c>
      <c r="F279" s="16" t="e">
        <f t="shared" si="64"/>
        <v>#VALUE!</v>
      </c>
      <c r="G279" s="17" t="e">
        <f t="shared" si="64"/>
        <v>#VALUE!</v>
      </c>
      <c r="H279" s="15" t="e">
        <f t="shared" si="64"/>
        <v>#VALUE!</v>
      </c>
      <c r="I279" s="16" t="e">
        <f t="shared" si="63"/>
        <v>#VALUE!</v>
      </c>
      <c r="J279" s="16" t="e">
        <f t="shared" si="63"/>
        <v>#VALUE!</v>
      </c>
      <c r="K279" s="17" t="e">
        <f t="shared" si="63"/>
        <v>#VALUE!</v>
      </c>
      <c r="L279" s="16" t="e">
        <f t="shared" si="63"/>
        <v>#VALUE!</v>
      </c>
      <c r="M279" s="16" t="e">
        <f t="shared" si="63"/>
        <v>#VALUE!</v>
      </c>
      <c r="N279" s="16" t="e">
        <f t="shared" si="63"/>
        <v>#VALUE!</v>
      </c>
      <c r="O279" s="17" t="e">
        <f t="shared" si="63"/>
        <v>#VALUE!</v>
      </c>
    </row>
    <row r="280" spans="1:15" x14ac:dyDescent="0.3">
      <c r="A280" s="10" t="s">
        <v>154</v>
      </c>
      <c r="F280" s="20" t="e">
        <f t="shared" si="64"/>
        <v>#VALUE!</v>
      </c>
      <c r="G280" s="21" t="e">
        <f t="shared" si="64"/>
        <v>#VALUE!</v>
      </c>
      <c r="H280" s="19" t="e">
        <f t="shared" si="64"/>
        <v>#VALUE!</v>
      </c>
      <c r="I280" s="20" t="e">
        <f t="shared" si="63"/>
        <v>#VALUE!</v>
      </c>
      <c r="J280" s="20" t="e">
        <f t="shared" si="63"/>
        <v>#VALUE!</v>
      </c>
      <c r="K280" s="21" t="e">
        <f t="shared" si="63"/>
        <v>#VALUE!</v>
      </c>
      <c r="L280" s="20" t="e">
        <f t="shared" si="63"/>
        <v>#VALUE!</v>
      </c>
      <c r="M280" s="20" t="e">
        <f t="shared" si="63"/>
        <v>#VALUE!</v>
      </c>
      <c r="N280" s="20" t="e">
        <f t="shared" si="63"/>
        <v>#VALUE!</v>
      </c>
      <c r="O280" s="21" t="e">
        <f t="shared" si="63"/>
        <v>#VALUE!</v>
      </c>
    </row>
  </sheetData>
  <mergeCells count="3">
    <mergeCell ref="D2:G2"/>
    <mergeCell ref="H2:K2"/>
    <mergeCell ref="L2:O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2633FD9D1CE0A48990A76AF873FE096" ma:contentTypeVersion="10" ma:contentTypeDescription="Create a new document." ma:contentTypeScope="" ma:versionID="0c8cace5bc7c32c7cbc3d5b89d08d974">
  <xsd:schema xmlns:xsd="http://www.w3.org/2001/XMLSchema" xmlns:xs="http://www.w3.org/2001/XMLSchema" xmlns:p="http://schemas.microsoft.com/office/2006/metadata/properties" xmlns:ns2="6292ab59-538a-46ef-98db-38ecfb589dcf" xmlns:ns3="1bf36cc0-5fd3-4476-8464-88a1c8234f4a" targetNamespace="http://schemas.microsoft.com/office/2006/metadata/properties" ma:root="true" ma:fieldsID="5a202e266efa40e9f2baabf700511083" ns2:_="" ns3:_="">
    <xsd:import namespace="6292ab59-538a-46ef-98db-38ecfb589dcf"/>
    <xsd:import namespace="1bf36cc0-5fd3-4476-8464-88a1c8234f4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92ab59-538a-46ef-98db-38ecfb589d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f36cc0-5fd3-4476-8464-88a1c8234f4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7AF3EE-7C9C-494D-B23D-2178489DA525}">
  <ds:schemaRefs>
    <ds:schemaRef ds:uri="http://schemas.microsoft.com/sharepoint/v3/contenttype/forms"/>
  </ds:schemaRefs>
</ds:datastoreItem>
</file>

<file path=customXml/itemProps2.xml><?xml version="1.0" encoding="utf-8"?>
<ds:datastoreItem xmlns:ds="http://schemas.openxmlformats.org/officeDocument/2006/customXml" ds:itemID="{5C184F80-33CD-4083-8154-3F51A3289D9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D81AB2B-79A9-4C0F-B846-1377286BE8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92ab59-538a-46ef-98db-38ecfb589dcf"/>
    <ds:schemaRef ds:uri="1bf36cc0-5fd3-4476-8464-88a1c8234f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4</vt:i4>
      </vt:variant>
    </vt:vector>
  </HeadingPairs>
  <TitlesOfParts>
    <vt:vector size="10" baseType="lpstr">
      <vt:lpstr>Financial statement</vt:lpstr>
      <vt:lpstr>Statement of financial position</vt:lpstr>
      <vt:lpstr>Cash flow statement</vt:lpstr>
      <vt:lpstr>Order book</vt:lpstr>
      <vt:lpstr>Gr.lag2</vt:lpstr>
      <vt:lpstr>ikke i bruk</vt:lpstr>
      <vt:lpstr>'Cash flow statement'!Utskriftsområde</vt:lpstr>
      <vt:lpstr>'Financial statement'!Utskriftsområde</vt:lpstr>
      <vt:lpstr>'Order book'!Utskriftsområde</vt:lpstr>
      <vt:lpstr>'Statement of financial position'!Utskriftsområde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Inger Hole</dc:creator>
  <cp:keywords/>
  <dc:description/>
  <cp:lastModifiedBy>Anita Pettersen</cp:lastModifiedBy>
  <cp:revision/>
  <dcterms:created xsi:type="dcterms:W3CDTF">2020-09-01T12:24:36Z</dcterms:created>
  <dcterms:modified xsi:type="dcterms:W3CDTF">2022-08-17T14:54:20Z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0x010100F2633FD9D1CE0A48990A76AF873FE096</vt:lpwstr>
  </property>
</Properties>
</file>