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V:\Begrenset\Konsernregnskap\2025\12 Desember Q4\APM\"/>
    </mc:Choice>
  </mc:AlternateContent>
  <xr:revisionPtr revIDLastSave="0" documentId="13_ncr:1_{5878CEE4-E6EC-4F6B-8808-53B513B6A8BF}" xr6:coauthVersionLast="47" xr6:coauthVersionMax="47" xr10:uidLastSave="{00000000-0000-0000-0000-000000000000}"/>
  <bookViews>
    <workbookView xWindow="28680" yWindow="-3150" windowWidth="29040" windowHeight="15720" xr2:uid="{BF74412A-7F65-4994-A26F-546D62702B0B}"/>
  </bookViews>
  <sheets>
    <sheet name="Definitions" sheetId="3" r:id="rId1"/>
    <sheet name="Reconciliations" sheetId="2" r:id="rId2"/>
    <sheet name="Basis for calculations" sheetId="1" r:id="rId3"/>
    <sheet name="Basis for calculations Baltic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4" l="1"/>
  <c r="I10" i="4"/>
  <c r="K10" i="4"/>
  <c r="F11" i="4"/>
  <c r="H11" i="4"/>
  <c r="I11" i="4"/>
  <c r="E37" i="2"/>
  <c r="E35" i="2"/>
  <c r="E237" i="2"/>
  <c r="E236" i="2"/>
  <c r="D237" i="2"/>
  <c r="D236" i="2"/>
  <c r="E157" i="2"/>
  <c r="E156" i="2"/>
  <c r="E155" i="2"/>
  <c r="D157" i="2"/>
  <c r="D156" i="2"/>
  <c r="D155" i="2"/>
  <c r="E109" i="2"/>
  <c r="E108" i="2"/>
  <c r="D109" i="2"/>
  <c r="D108" i="2"/>
  <c r="E53" i="2"/>
  <c r="E52" i="2"/>
  <c r="D53" i="2"/>
  <c r="D52" i="2"/>
  <c r="E51" i="2"/>
  <c r="D51" i="2"/>
  <c r="E50" i="2"/>
  <c r="D50" i="2"/>
  <c r="E49" i="2"/>
  <c r="D49" i="2"/>
  <c r="E34" i="2" l="1"/>
  <c r="E38" i="2" s="1"/>
  <c r="D34" i="2"/>
  <c r="D38" i="2" l="1"/>
  <c r="D36" i="2"/>
  <c r="E36" i="2"/>
  <c r="E39" i="2" s="1"/>
  <c r="D39" i="2" l="1"/>
  <c r="E345" i="2"/>
  <c r="D345" i="2"/>
  <c r="E349" i="2"/>
  <c r="E348" i="2"/>
  <c r="E347" i="2"/>
  <c r="E346" i="2"/>
  <c r="E344" i="2"/>
  <c r="D349" i="2"/>
  <c r="D348" i="2"/>
  <c r="D347" i="2"/>
  <c r="D346" i="2"/>
  <c r="D344" i="2"/>
  <c r="D350" i="2" l="1"/>
  <c r="E350" i="2"/>
  <c r="D386" i="2" l="1"/>
  <c r="E386" i="2"/>
  <c r="D387" i="2"/>
  <c r="E387" i="2"/>
  <c r="D388" i="2"/>
  <c r="E388" i="2"/>
  <c r="D389" i="2"/>
  <c r="E389" i="2"/>
  <c r="D390" i="2"/>
  <c r="E390" i="2"/>
  <c r="D391" i="2"/>
  <c r="E391" i="2"/>
  <c r="D376" i="2"/>
  <c r="E376" i="2"/>
  <c r="D377" i="2"/>
  <c r="E377" i="2"/>
  <c r="D365" i="2"/>
  <c r="E365" i="2"/>
  <c r="D366" i="2"/>
  <c r="E366" i="2"/>
  <c r="D367" i="2"/>
  <c r="E367" i="2"/>
  <c r="D360" i="2"/>
  <c r="E360" i="2"/>
  <c r="D361" i="2"/>
  <c r="E361" i="2"/>
  <c r="D362" i="2" l="1"/>
  <c r="E368" i="2"/>
  <c r="D368" i="2"/>
  <c r="E362" i="2"/>
  <c r="D392" i="2"/>
  <c r="E392" i="2"/>
  <c r="D354" i="2"/>
  <c r="E354" i="2"/>
  <c r="D326" i="2" l="1"/>
  <c r="E326" i="2"/>
  <c r="D327" i="2"/>
  <c r="E327" i="2"/>
  <c r="D328" i="2"/>
  <c r="E328" i="2"/>
  <c r="D329" i="2"/>
  <c r="E329" i="2"/>
  <c r="D330" i="2"/>
  <c r="E330" i="2"/>
  <c r="D331" i="2"/>
  <c r="E331" i="2"/>
  <c r="D317" i="2"/>
  <c r="E317" i="2"/>
  <c r="D318" i="2"/>
  <c r="E318" i="2"/>
  <c r="D319" i="2"/>
  <c r="E319" i="2"/>
  <c r="D320" i="2"/>
  <c r="E320" i="2"/>
  <c r="D321" i="2"/>
  <c r="E321" i="2"/>
  <c r="D322" i="2"/>
  <c r="E322" i="2"/>
  <c r="D299" i="2"/>
  <c r="E299" i="2"/>
  <c r="D300" i="2"/>
  <c r="E300" i="2"/>
  <c r="D301" i="2"/>
  <c r="E301" i="2"/>
  <c r="D302" i="2"/>
  <c r="E302" i="2"/>
  <c r="D303" i="2"/>
  <c r="E303" i="2"/>
  <c r="D304" i="2"/>
  <c r="E304" i="2"/>
  <c r="D290" i="2"/>
  <c r="E290" i="2"/>
  <c r="D291" i="2"/>
  <c r="E291" i="2"/>
  <c r="D292" i="2"/>
  <c r="E292" i="2"/>
  <c r="D293" i="2"/>
  <c r="E293" i="2"/>
  <c r="D294" i="2"/>
  <c r="E294" i="2"/>
  <c r="D295" i="2"/>
  <c r="E295" i="2"/>
  <c r="D226" i="2"/>
  <c r="E226" i="2"/>
  <c r="D227" i="2"/>
  <c r="E227" i="2"/>
  <c r="D221" i="2"/>
  <c r="E221" i="2"/>
  <c r="D222" i="2"/>
  <c r="E222" i="2"/>
  <c r="D211" i="2"/>
  <c r="E211" i="2"/>
  <c r="D212" i="2"/>
  <c r="E212" i="2"/>
  <c r="D206" i="2"/>
  <c r="E206" i="2"/>
  <c r="D207" i="2"/>
  <c r="E207" i="2"/>
  <c r="D213" i="2" l="1"/>
  <c r="D252" i="2" s="1"/>
  <c r="D323" i="2"/>
  <c r="D228" i="2"/>
  <c r="D267" i="2" s="1"/>
  <c r="E332" i="2"/>
  <c r="E323" i="2"/>
  <c r="D332" i="2"/>
  <c r="D296" i="2"/>
  <c r="E223" i="2"/>
  <c r="E262" i="2" s="1"/>
  <c r="D305" i="2"/>
  <c r="E305" i="2"/>
  <c r="E296" i="2"/>
  <c r="E213" i="2"/>
  <c r="E252" i="2" s="1"/>
  <c r="D208" i="2"/>
  <c r="D247" i="2" s="1"/>
  <c r="D223" i="2"/>
  <c r="D262" i="2" s="1"/>
  <c r="E208" i="2"/>
  <c r="E247" i="2" s="1"/>
  <c r="E228" i="2"/>
  <c r="E267" i="2" s="1"/>
  <c r="D143" i="2" l="1"/>
  <c r="E143" i="2"/>
  <c r="D144" i="2"/>
  <c r="E144" i="2"/>
  <c r="D145" i="2"/>
  <c r="E145" i="2"/>
  <c r="D137" i="2"/>
  <c r="E137" i="2"/>
  <c r="D138" i="2"/>
  <c r="E138" i="2"/>
  <c r="D139" i="2"/>
  <c r="E139" i="2"/>
  <c r="D125" i="2"/>
  <c r="E125" i="2"/>
  <c r="D126" i="2"/>
  <c r="E126" i="2"/>
  <c r="D127" i="2"/>
  <c r="E127" i="2"/>
  <c r="D119" i="2"/>
  <c r="E119" i="2"/>
  <c r="D120" i="2"/>
  <c r="E120" i="2"/>
  <c r="D121" i="2"/>
  <c r="E121" i="2"/>
  <c r="D98" i="2"/>
  <c r="E98" i="2"/>
  <c r="D99" i="2"/>
  <c r="E99" i="2"/>
  <c r="D93" i="2"/>
  <c r="E93" i="2"/>
  <c r="D94" i="2"/>
  <c r="E94" i="2"/>
  <c r="D83" i="2"/>
  <c r="E83" i="2"/>
  <c r="D84" i="2"/>
  <c r="E84" i="2"/>
  <c r="D78" i="2"/>
  <c r="E78" i="2"/>
  <c r="D79" i="2"/>
  <c r="E79" i="2"/>
  <c r="D30" i="2"/>
  <c r="D140" i="2" l="1"/>
  <c r="D182" i="2" s="1"/>
  <c r="E80" i="2"/>
  <c r="E166" i="2" s="1"/>
  <c r="D85" i="2"/>
  <c r="D171" i="2" s="1"/>
  <c r="E140" i="2"/>
  <c r="E182" i="2" s="1"/>
  <c r="D146" i="2"/>
  <c r="D187" i="2" s="1"/>
  <c r="E146" i="2"/>
  <c r="E187" i="2" s="1"/>
  <c r="D122" i="2"/>
  <c r="D167" i="2" s="1"/>
  <c r="E128" i="2"/>
  <c r="E172" i="2" s="1"/>
  <c r="D80" i="2"/>
  <c r="D166" i="2" s="1"/>
  <c r="D95" i="2"/>
  <c r="D181" i="2" s="1"/>
  <c r="E122" i="2"/>
  <c r="E167" i="2" s="1"/>
  <c r="D128" i="2"/>
  <c r="D172" i="2" s="1"/>
  <c r="E85" i="2"/>
  <c r="E171" i="2" s="1"/>
  <c r="E95" i="2"/>
  <c r="E181" i="2" s="1"/>
  <c r="E100" i="2"/>
  <c r="E186" i="2" s="1"/>
  <c r="D100" i="2"/>
  <c r="D186" i="2" s="1"/>
  <c r="D355" i="2"/>
  <c r="E355" i="2"/>
  <c r="D353" i="2"/>
  <c r="E353" i="2"/>
  <c r="E168" i="2" l="1"/>
  <c r="E246" i="2" s="1"/>
  <c r="E248" i="2" s="1"/>
  <c r="D183" i="2"/>
  <c r="D261" i="2" s="1"/>
  <c r="D263" i="2" s="1"/>
  <c r="D173" i="2"/>
  <c r="D251" i="2" s="1"/>
  <c r="D253" i="2" s="1"/>
  <c r="E183" i="2"/>
  <c r="E261" i="2" s="1"/>
  <c r="E263" i="2" s="1"/>
  <c r="D188" i="2"/>
  <c r="D266" i="2" s="1"/>
  <c r="D268" i="2" s="1"/>
  <c r="E188" i="2"/>
  <c r="E266" i="2" s="1"/>
  <c r="E268" i="2" s="1"/>
  <c r="D168" i="2"/>
  <c r="D246" i="2" s="1"/>
  <c r="D248" i="2" s="1"/>
  <c r="E173" i="2"/>
  <c r="E251" i="2" s="1"/>
  <c r="E253" i="2" s="1"/>
  <c r="D15" i="2"/>
  <c r="D57" i="2" l="1"/>
  <c r="E57" i="2"/>
  <c r="D58" i="2"/>
  <c r="E58" i="2"/>
  <c r="D59" i="2"/>
  <c r="E59" i="2"/>
  <c r="D60" i="2"/>
  <c r="E60" i="2"/>
  <c r="D61" i="2"/>
  <c r="E61" i="2"/>
  <c r="D14" i="2"/>
  <c r="D69" i="2" l="1"/>
  <c r="D67" i="2"/>
  <c r="D65" i="2"/>
  <c r="E69" i="2"/>
  <c r="E67" i="2"/>
  <c r="D68" i="2"/>
  <c r="D66" i="2"/>
  <c r="E65" i="2"/>
  <c r="E54" i="2"/>
  <c r="E68" i="2"/>
  <c r="E66" i="2"/>
  <c r="D54" i="2"/>
  <c r="E62" i="2"/>
  <c r="D62" i="2"/>
  <c r="E340" i="2"/>
  <c r="D340" i="2"/>
  <c r="E339" i="2"/>
  <c r="D339" i="2"/>
  <c r="E338" i="2"/>
  <c r="D338" i="2"/>
  <c r="E337" i="2"/>
  <c r="D337" i="2"/>
  <c r="E336" i="2"/>
  <c r="D336" i="2"/>
  <c r="E335" i="2"/>
  <c r="D335" i="2"/>
  <c r="E313" i="2"/>
  <c r="D313" i="2"/>
  <c r="E312" i="2"/>
  <c r="D312" i="2"/>
  <c r="E311" i="2"/>
  <c r="D311" i="2"/>
  <c r="E310" i="2"/>
  <c r="D310" i="2"/>
  <c r="E309" i="2"/>
  <c r="D309" i="2"/>
  <c r="E308" i="2"/>
  <c r="D308" i="2"/>
  <c r="E286" i="2"/>
  <c r="D286" i="2"/>
  <c r="E285" i="2"/>
  <c r="D285" i="2"/>
  <c r="E284" i="2"/>
  <c r="D284" i="2"/>
  <c r="E283" i="2"/>
  <c r="D283" i="2"/>
  <c r="E282" i="2"/>
  <c r="D282" i="2"/>
  <c r="E281" i="2"/>
  <c r="D281" i="2"/>
  <c r="E43" i="2"/>
  <c r="D43" i="2"/>
  <c r="E42" i="2"/>
  <c r="D42" i="2"/>
  <c r="E70" i="2" l="1"/>
  <c r="D70" i="2"/>
  <c r="E314" i="2"/>
  <c r="D287" i="2"/>
  <c r="E287" i="2"/>
  <c r="D341" i="2"/>
  <c r="E341" i="2"/>
  <c r="D314" i="2"/>
  <c r="E44" i="2"/>
  <c r="D44" i="2"/>
  <c r="E30" i="2" l="1"/>
  <c r="D150" i="2" l="1"/>
  <c r="E150" i="2"/>
  <c r="D131" i="2"/>
  <c r="E131" i="2"/>
  <c r="D132" i="2"/>
  <c r="E132" i="2"/>
  <c r="D113" i="2"/>
  <c r="E113" i="2"/>
  <c r="D114" i="2"/>
  <c r="E114" i="2"/>
  <c r="D231" i="2"/>
  <c r="E231" i="2"/>
  <c r="D232" i="2"/>
  <c r="E232" i="2"/>
  <c r="E238" i="2" l="1"/>
  <c r="E277" i="2" s="1"/>
  <c r="D378" i="2"/>
  <c r="D382" i="2" s="1"/>
  <c r="D238" i="2"/>
  <c r="D277" i="2" s="1"/>
  <c r="E378" i="2"/>
  <c r="E382" i="2" s="1"/>
  <c r="E233" i="2"/>
  <c r="E272" i="2" s="1"/>
  <c r="D216" i="2"/>
  <c r="E216" i="2"/>
  <c r="D217" i="2"/>
  <c r="E217" i="2"/>
  <c r="D149" i="2"/>
  <c r="E149" i="2"/>
  <c r="D151" i="2"/>
  <c r="E151" i="2"/>
  <c r="D133" i="2"/>
  <c r="D134" i="2" s="1"/>
  <c r="E133" i="2"/>
  <c r="E134" i="2" s="1"/>
  <c r="D103" i="2"/>
  <c r="E103" i="2"/>
  <c r="D104" i="2"/>
  <c r="E104" i="2"/>
  <c r="D88" i="2"/>
  <c r="E88" i="2"/>
  <c r="D89" i="2"/>
  <c r="E89" i="2"/>
  <c r="D201" i="2"/>
  <c r="E201" i="2"/>
  <c r="D202" i="2"/>
  <c r="E202" i="2"/>
  <c r="E158" i="2" l="1"/>
  <c r="D158" i="2"/>
  <c r="D152" i="2"/>
  <c r="E152" i="2"/>
  <c r="E218" i="2"/>
  <c r="E257" i="2" s="1"/>
  <c r="D233" i="2"/>
  <c r="D272" i="2" s="1"/>
  <c r="D218" i="2"/>
  <c r="D257" i="2" s="1"/>
  <c r="E203" i="2"/>
  <c r="E242" i="2" s="1"/>
  <c r="D203" i="2"/>
  <c r="D242" i="2" s="1"/>
  <c r="D115" i="2" l="1"/>
  <c r="D116" i="2" s="1"/>
  <c r="E115" i="2"/>
  <c r="E116" i="2" s="1"/>
  <c r="E192" i="2" l="1"/>
  <c r="D177" i="2"/>
  <c r="D192" i="2"/>
  <c r="E177" i="2"/>
  <c r="E372" i="2"/>
  <c r="D197" i="2"/>
  <c r="D372" i="2"/>
  <c r="E197" i="2"/>
  <c r="D162" i="2" l="1"/>
  <c r="E162" i="2"/>
  <c r="D73" i="2" l="1"/>
  <c r="E73" i="2"/>
  <c r="D74" i="2"/>
  <c r="E74" i="2"/>
  <c r="D105" i="2"/>
  <c r="D191" i="2" s="1"/>
  <c r="D193" i="2" s="1"/>
  <c r="D271" i="2" s="1"/>
  <c r="D273" i="2" s="1"/>
  <c r="E105" i="2" l="1"/>
  <c r="E191" i="2" s="1"/>
  <c r="E193" i="2" s="1"/>
  <c r="E271" i="2" s="1"/>
  <c r="E273" i="2" s="1"/>
  <c r="D371" i="2"/>
  <c r="D373" i="2" s="1"/>
  <c r="D381" i="2" s="1"/>
  <c r="D383" i="2" s="1"/>
  <c r="E110" i="2"/>
  <c r="E196" i="2" s="1"/>
  <c r="E198" i="2" s="1"/>
  <c r="E276" i="2" s="1"/>
  <c r="E278" i="2" s="1"/>
  <c r="E371" i="2"/>
  <c r="E373" i="2" s="1"/>
  <c r="E381" i="2" s="1"/>
  <c r="E383" i="2" s="1"/>
  <c r="D75" i="2"/>
  <c r="D161" i="2" s="1"/>
  <c r="D163" i="2" s="1"/>
  <c r="D241" i="2" s="1"/>
  <c r="D243" i="2" s="1"/>
  <c r="E75" i="2"/>
  <c r="E161" i="2" s="1"/>
  <c r="E163" i="2" s="1"/>
  <c r="E241" i="2" s="1"/>
  <c r="E243" i="2" s="1"/>
  <c r="D90" i="2"/>
  <c r="D176" i="2" s="1"/>
  <c r="D178" i="2" s="1"/>
  <c r="D256" i="2" s="1"/>
  <c r="D258" i="2" s="1"/>
  <c r="D110" i="2"/>
  <c r="D196" i="2" s="1"/>
  <c r="D198" i="2" s="1"/>
  <c r="D276" i="2" s="1"/>
  <c r="D278" i="2" s="1"/>
  <c r="E90" i="2"/>
  <c r="E176" i="2" s="1"/>
  <c r="E178" i="2" s="1"/>
  <c r="E256" i="2" s="1"/>
  <c r="E258" i="2" s="1"/>
  <c r="D24" i="2" l="1"/>
  <c r="E24" i="2"/>
  <c r="D25" i="2"/>
  <c r="E25" i="2"/>
  <c r="D26" i="2"/>
  <c r="E26" i="2"/>
  <c r="D27" i="2"/>
  <c r="E27" i="2"/>
  <c r="D28" i="2"/>
  <c r="E28" i="2"/>
  <c r="E18" i="2"/>
  <c r="E19" i="2"/>
  <c r="D19" i="2"/>
  <c r="D18" i="2"/>
  <c r="E14" i="2"/>
  <c r="E15" i="2"/>
  <c r="E16" i="2"/>
  <c r="D16" i="2"/>
  <c r="D17" i="2" s="1"/>
  <c r="E9" i="2"/>
  <c r="E11" i="2" s="1"/>
  <c r="D9" i="2"/>
  <c r="D11" i="2" s="1"/>
  <c r="D20" i="2" l="1"/>
  <c r="D21" i="2"/>
  <c r="E17" i="2"/>
  <c r="E29" i="2"/>
  <c r="E31" i="2" s="1"/>
  <c r="D29" i="2"/>
  <c r="D31" i="2" s="1"/>
  <c r="E21" i="2" l="1"/>
  <c r="E20" i="2"/>
</calcChain>
</file>

<file path=xl/sharedStrings.xml><?xml version="1.0" encoding="utf-8"?>
<sst xmlns="http://schemas.openxmlformats.org/spreadsheetml/2006/main" count="1405" uniqueCount="402">
  <si>
    <t>Gjensidige Forsikring Group</t>
  </si>
  <si>
    <t>Actual</t>
  </si>
  <si>
    <t>IFRS incl. EV</t>
  </si>
  <si>
    <t>Total Data Source</t>
  </si>
  <si>
    <t>Intercompany Top</t>
  </si>
  <si>
    <t>Closing Balance</t>
  </si>
  <si>
    <t>Parent Currency</t>
  </si>
  <si>
    <t>Entity Total</t>
  </si>
  <si>
    <t>Total Product</t>
  </si>
  <si>
    <t>Total Measure</t>
  </si>
  <si>
    <t>Total Segment</t>
  </si>
  <si>
    <t>QTD</t>
  </si>
  <si>
    <t>YTD</t>
  </si>
  <si>
    <t>Dec</t>
  </si>
  <si>
    <t>Total equity attributable to owners of the company GF20850x</t>
  </si>
  <si>
    <t>Financial result from the investment portfolio</t>
  </si>
  <si>
    <t>Alternative performance measures (APM)</t>
  </si>
  <si>
    <t>NOK millions</t>
  </si>
  <si>
    <t>Equity per share</t>
  </si>
  <si>
    <t>Issued shares, at the end of the period</t>
  </si>
  <si>
    <t>Non-controlling interests</t>
  </si>
  <si>
    <t>Tier 1 dividend</t>
  </si>
  <si>
    <t>Average shareholders' equity (less Tier 1 capital and non-controlling interests)</t>
  </si>
  <si>
    <t>Average shareholders' equity (less Tier 1 capital, non-controlling interests and intangible assets)</t>
  </si>
  <si>
    <t>Net income from investments</t>
  </si>
  <si>
    <t>Financial income in Pension</t>
  </si>
  <si>
    <t>Interest expense on subordinated debt Gjensidige Forsikring ASA</t>
  </si>
  <si>
    <t>Interest expense on the lease liability</t>
  </si>
  <si>
    <t>Return on investment portfolio</t>
  </si>
  <si>
    <t>General Insurance</t>
  </si>
  <si>
    <t>Operating expenses</t>
  </si>
  <si>
    <t>Loss ratio gross Private</t>
  </si>
  <si>
    <t>Loss ratio gross Commercial</t>
  </si>
  <si>
    <t>Loss ratio gross Sweden</t>
  </si>
  <si>
    <t>Loss ratio gross Baltics</t>
  </si>
  <si>
    <t>Loss ratio gross General Insurance</t>
  </si>
  <si>
    <t>Net reinsurance ratio Private</t>
  </si>
  <si>
    <t>Net reinsurance ratio Commercial</t>
  </si>
  <si>
    <t>Net reinsurance ratio Sweden</t>
  </si>
  <si>
    <t>Net reinsurance ratio General Insurance</t>
  </si>
  <si>
    <t>Insurance revenue</t>
  </si>
  <si>
    <t>Net reinsurance ratio Baltics</t>
  </si>
  <si>
    <t>Loss ratio gross</t>
  </si>
  <si>
    <t>Net reinsurance ratio</t>
  </si>
  <si>
    <t>Risk adjustment, net of reinsurance</t>
  </si>
  <si>
    <t>Cost ratio</t>
  </si>
  <si>
    <t>Profit performance Group</t>
  </si>
  <si>
    <t>Effective tax rate</t>
  </si>
  <si>
    <t>Profit or loss before tax expense</t>
  </si>
  <si>
    <t>Tax expense</t>
  </si>
  <si>
    <t>Profit or loss</t>
  </si>
  <si>
    <t>Profit or loss for calculating the return on equity</t>
  </si>
  <si>
    <t>Cost ratio Private</t>
  </si>
  <si>
    <t>Cost ratio Commercial</t>
  </si>
  <si>
    <t>Cost ratio Sweden</t>
  </si>
  <si>
    <t>Cost ratio Baltics</t>
  </si>
  <si>
    <t>Cost ratio General Insurance</t>
  </si>
  <si>
    <t>Combined ratio Private</t>
  </si>
  <si>
    <t>Combined ratio Commercial</t>
  </si>
  <si>
    <t>Combined ratio Sweden</t>
  </si>
  <si>
    <t>Combined ratio Baltics</t>
  </si>
  <si>
    <t>Combined ratio General Insurance</t>
  </si>
  <si>
    <t>Loss ratio net of reinsurance Private</t>
  </si>
  <si>
    <t>Loss ratio net of reinsurance Commercial</t>
  </si>
  <si>
    <t>Loss ratio net of reinsurance Sweden</t>
  </si>
  <si>
    <t>Loss ratio net of reinsurance Baltics</t>
  </si>
  <si>
    <t>Loss ratio net of reinsurance General Insurance</t>
  </si>
  <si>
    <t>Underlying frequency loss ratio net of reinsurance Private</t>
  </si>
  <si>
    <t>Underlying frequency loss ratio net of reinsurance Commercial</t>
  </si>
  <si>
    <t>Underlying frequency loss ratio net of reinsurance Sweden</t>
  </si>
  <si>
    <t>Underlying frequency loss ratio net of reinsurance Baltics</t>
  </si>
  <si>
    <t>Loss ratio net of reinsurance</t>
  </si>
  <si>
    <t>Realised gain or loss on joint venture</t>
  </si>
  <si>
    <t>Reinsurance premiums</t>
  </si>
  <si>
    <t>Amounts recovered from reinsurance</t>
  </si>
  <si>
    <t>Insurance service result General Insurance</t>
  </si>
  <si>
    <t xml:space="preserve">Gjensidige Forsikring provides alternative performance measures (APMs) in the financial reports, in addition to the financial figures prepared in accordance with the International Financial Reporting Standards (IFRS). The measures are not defined in IFRS and are not necessarily directly comparable to other companies' performance measures. The APMs are not intended to be a substitute for, or superior to, any IFRS measures of performance, but have been included to provide insight into Gjensidige’s performance and represent important measures for how management governs the Group and its business activities. </t>
  </si>
  <si>
    <t>Specification of financial figures is not considered to be APMs, but is used to provide the reader with an additional specification to better understand the financial figures. The same applies to numbers necessary to reconcile totals.</t>
  </si>
  <si>
    <t xml:space="preserve">This measure provides relevant information for assessment of performance by combining measures on profitability and capital efficiency. ROE is one of the key financial targets for the Group. </t>
  </si>
  <si>
    <t>This measure provides relevant information for assessment of performance by combining measures on profitability and capital efficiency, and gives a better comparison against businesses that have grown organically, versus through mergers and acquisitions.</t>
  </si>
  <si>
    <t>This measure provides relevant information for assessment of performance on total financial assets in the investment portfolio. The figure is expressed as a percentage.</t>
  </si>
  <si>
    <t>Calculated as: financial result from the investment portfolio, divided by average financial assets and properties.</t>
  </si>
  <si>
    <t>This measure provides relevant information on expected future premiums for the Group’s general insurance business, as it comprises total revenue generated through sale of insurance products, regardless of when the income is earned.</t>
  </si>
  <si>
    <t>Combined ratio</t>
  </si>
  <si>
    <t xml:space="preserve">The effective tax rate is the average tax rate, which may be different from the nominal tax rate, mainly due to realised and unrealised gains and losses on equity investments in the EEA which are not tax payable/tax deductible. This measure is relevant for understanding the Group's tax exposure. </t>
  </si>
  <si>
    <t>Pension</t>
  </si>
  <si>
    <t>Assets under management</t>
  </si>
  <si>
    <t>This measure provides relevant information on the size of the operating business in the Pension segment. This is the total market value of assets in the pension fund.</t>
  </si>
  <si>
    <t xml:space="preserve">This measure provides relevant information for assessment of performance by combining measures on profitability and capital efficiency. </t>
  </si>
  <si>
    <t>Calculated as: profit or loss adjusted for non-controlling interests and Tier 1 dividend, divided by average shareholders' equity less Tier 1 capital and non-controlling interests.</t>
  </si>
  <si>
    <t xml:space="preserve">Calculated as: profit or loss adjusted for non-controlling interests and Tier 1 dividend, divided by average shareholders' tangible equity less Tier 1 capital and non-controlling interests. Tangible equity consists of shareholders' equity less goodwill and other intangible assets. </t>
  </si>
  <si>
    <t xml:space="preserve">Calculated as: net income from investments adjusted for financial income in Pension, interest expense on subordinated debt Gjensidige Forsikring ASA, interest expense on the lease liability and realised gains on subsidiaries. </t>
  </si>
  <si>
    <t>Insurance revenue in local currency</t>
  </si>
  <si>
    <t>Loss ratio, gross</t>
  </si>
  <si>
    <t>Loss ratio, net of reinsurance</t>
  </si>
  <si>
    <t>Calculated as: loss ratio, gross + net reinsurance ratio.</t>
  </si>
  <si>
    <t>Calculated as: reinsurance premiums plus amounts recovered from reinsurance, divided by insurance revenue.</t>
  </si>
  <si>
    <t>Change in risk adjustment, net of reinsurance</t>
  </si>
  <si>
    <t>Run-off gains and losses, net of reinsurance</t>
  </si>
  <si>
    <t>Discounting effect</t>
  </si>
  <si>
    <t>Underlying frequency loss ratio, net of reinsurance</t>
  </si>
  <si>
    <t>Return on the investment portfolio</t>
  </si>
  <si>
    <t>Large losses, net of reinsurance</t>
  </si>
  <si>
    <t>Financial result from the investment portfolio and Return on the investment portfolio</t>
  </si>
  <si>
    <t>General Insurance - the segments</t>
  </si>
  <si>
    <t>Calculated as: the difference in insurance revenue in period A minus insurance revenue in period B, divided by insurance revenue in period B when insurance revenue in period B is calculated with the same exchange rate as period A.</t>
  </si>
  <si>
    <t xml:space="preserve">This measure is used for measuring insurance service result profitability for the general insurance business and is a key financial target for the Group. A combined ratio of below 100 per cent means that the insurance service result is positive, whereas a ratio of above 100 per cent indicates a negative insurance service result. </t>
  </si>
  <si>
    <t xml:space="preserve">This measure is used for measuring the share of frequency claims incurred relative to insurance revenue for the general insurance business, providing a useful basis for assessing underlying performance, excluding large losses, run-off gains and losses and risk adjustment. </t>
  </si>
  <si>
    <t>This measure provides information about the underlying development in insurance revenue, and is of relevance in periods when exchange rates fluctuate from one period to another.</t>
  </si>
  <si>
    <t>Financial result investment portfolio</t>
  </si>
  <si>
    <t>Gross written premiums</t>
  </si>
  <si>
    <t>Average financial assets and properties</t>
  </si>
  <si>
    <t>Insurance service result Group</t>
  </si>
  <si>
    <t>Insurance service result Pension</t>
  </si>
  <si>
    <t>This measure is used to provide information on claims which occur more randomly than frequency claims and thus increases understanding of underlying performance. Large losses are defined as claims in excess of NOK 10.0 milion.</t>
  </si>
  <si>
    <t>This measure is used to show release of excess/insufficient reserves and therefore increase understanding of underlying performance. Run-off gains and losses are defined as changes in reserve estimates from earlier periods.</t>
  </si>
  <si>
    <t xml:space="preserve">The effect of discounting claims provisions. </t>
  </si>
  <si>
    <t xml:space="preserve">This measure is used to show the change in provisions for risk adjustment and therefore increases understanding of underlying performance. Risk adjustment is a liability included in the liability for incurred claims, reflecting the compensation required for bearing the uncertainty about the amount and timing of the cash flows that arise from non-financial risk when the insurance contracts are fulfilled. </t>
  </si>
  <si>
    <t>This measure is relevant for understanding the development in insurance revenue excluding currency effects.</t>
  </si>
  <si>
    <t>Insurance revenue changes in general insurance, local currency</t>
  </si>
  <si>
    <t>Profit/(loss) before other comprehensive income GF91000x</t>
  </si>
  <si>
    <t>The non-controlling interests' share of profit/(loss) GF930000</t>
  </si>
  <si>
    <t>Accrued dividend Tier 1 capital</t>
  </si>
  <si>
    <t>Perpetual Tier 1 capital GF207430</t>
  </si>
  <si>
    <t>Average shareholders’ equity</t>
  </si>
  <si>
    <t>Average shareholders’ tangible equity</t>
  </si>
  <si>
    <t>Total investment income GF80100x</t>
  </si>
  <si>
    <t>Dividend from subsidiaries GF80111E</t>
  </si>
  <si>
    <t>Interest expenses on subordinated loan GF801600</t>
  </si>
  <si>
    <t>ROU - Interest expense GF801530</t>
  </si>
  <si>
    <t>Realised gains and losses on subsidiaries GF801160</t>
  </si>
  <si>
    <t>Realised gains and losses on associates and joint ventures GF801170</t>
  </si>
  <si>
    <t>Finance</t>
  </si>
  <si>
    <t>Average financial assets and properties, year-to-date</t>
  </si>
  <si>
    <t>Average financial assets and properties, quarter</t>
  </si>
  <si>
    <t>Private</t>
  </si>
  <si>
    <t>Total insurance revenue GF30100x</t>
  </si>
  <si>
    <t>Total Insurance service expenses - claims GF40100x</t>
  </si>
  <si>
    <t>Total insurance service result before reinsurance contracts held GF50500x</t>
  </si>
  <si>
    <t>Large losses Net of reinsurance - KF402000</t>
  </si>
  <si>
    <t>Net expense from reinsurance contracts held (ceded reinsurance) GF50600x</t>
  </si>
  <si>
    <t>Commercial</t>
  </si>
  <si>
    <t>Sweden</t>
  </si>
  <si>
    <t>Baltics</t>
  </si>
  <si>
    <t>Profit/(loss) before tax expense GF90000x</t>
  </si>
  <si>
    <t>Tax expense GF911110</t>
  </si>
  <si>
    <t>Tax adjustments previous years GF911120</t>
  </si>
  <si>
    <t>Insurance contracts input</t>
  </si>
  <si>
    <t>Total changes in statement of profit and loss and OCI.</t>
  </si>
  <si>
    <t>CSM</t>
  </si>
  <si>
    <t>Corporate Center</t>
  </si>
  <si>
    <t>of which the Unit link portfolio</t>
  </si>
  <si>
    <t xml:space="preserve">This measure provides relevant information to adjust for assymetric recognition of onerous and profitable contracts. </t>
  </si>
  <si>
    <t>Private Norway</t>
  </si>
  <si>
    <t>Private Denmark</t>
  </si>
  <si>
    <t>Commercial Norway</t>
  </si>
  <si>
    <t>Commercial Denmark</t>
  </si>
  <si>
    <t>Loss ratio gross Private Norway</t>
  </si>
  <si>
    <t>Loss ratio gross Private Denmark</t>
  </si>
  <si>
    <t>Loss ratio gross Commercial Norway</t>
  </si>
  <si>
    <t>Loss ratio gross Commercial Denmark</t>
  </si>
  <si>
    <t>Net reinsurance ratio Private Norway</t>
  </si>
  <si>
    <t>Net reinsurance ratio Private Denmark</t>
  </si>
  <si>
    <t>Net reinsurance ratio Commercial Norway</t>
  </si>
  <si>
    <t>Net reinsurance ratio Commercial Denmark</t>
  </si>
  <si>
    <t>Loss ratio net of reinsurance Private Norway</t>
  </si>
  <si>
    <t>Loss ratio net of reinsurance Private Denmark</t>
  </si>
  <si>
    <t>Loss ratio net of reinsurance Commercial Norway</t>
  </si>
  <si>
    <t>Loss ratio net of reinsurance Commercial Denmark</t>
  </si>
  <si>
    <t>Cost ratio Private Norway</t>
  </si>
  <si>
    <t>Cost ratio Private Denmark</t>
  </si>
  <si>
    <t>Cost ratio Commercial Norway</t>
  </si>
  <si>
    <t>Cost ratio Commercial Denmark</t>
  </si>
  <si>
    <t>Combined ratio Private Norway</t>
  </si>
  <si>
    <t>Combined ratio Private Denmark</t>
  </si>
  <si>
    <t>Combined ratio Commercial Norway</t>
  </si>
  <si>
    <t>Combined ratio Commercial Denmark</t>
  </si>
  <si>
    <t>Underlying frequency loss ratio net of reinsurance Private Norway</t>
  </si>
  <si>
    <t>Underlying frequency loss ratio net of reinsurance Private Denmark</t>
  </si>
  <si>
    <t>Underlying frequency loss ratio net of reinsurance Commercial Norway</t>
  </si>
  <si>
    <t>Underlying frequency loss ratio net of reinsurance Commercial Denmark</t>
  </si>
  <si>
    <t>Profit or loss before tax expence adjusted for change i CSM, Net</t>
  </si>
  <si>
    <t>Profit or loss before tax expense adjusted for change in CSM, net of reinsurance</t>
  </si>
  <si>
    <t>Return on tangible equity (ROTE)</t>
  </si>
  <si>
    <t>Return on equity (ROE)</t>
  </si>
  <si>
    <t>Calculated as: the total of changes in past service and amounts recovered from reinsurance.</t>
  </si>
  <si>
    <t xml:space="preserve">This measure is used for measuring the share of incurred claims and changes in past and future service relative to insurance revenue for the general insurance business and is a key financial target for the Group. </t>
  </si>
  <si>
    <t>Calculated as: incurred claims and changes in past and future service , divided by insurance revenue.</t>
  </si>
  <si>
    <t xml:space="preserve">This measure is used for measuring the share of the income or expenses from reinsurance contracts held relative to insurance revenue for the general insurance business and is a key financial target for the Group. </t>
  </si>
  <si>
    <t xml:space="preserve">This measure is used for measuring the share of incurred claims and changes in past and future service plus income or expenses from reinsurance contracts held, relative to insurance revenue for the general insurance business and is a key financial target for the Group. </t>
  </si>
  <si>
    <t xml:space="preserve">This measure is used for measuring the share of other incurred insurance service expenses relative to insurance revenue for the general insurance business and is a key financial target for the Group. </t>
  </si>
  <si>
    <t>Incurred claims and changes in past and future service</t>
  </si>
  <si>
    <t>Other incurred insurance service expenses</t>
  </si>
  <si>
    <t>Income or expenses from reinsurance contracts held</t>
  </si>
  <si>
    <t>Reinsurance contracts input</t>
  </si>
  <si>
    <t>Total equity attributable to owners of the parent</t>
  </si>
  <si>
    <t>2024</t>
  </si>
  <si>
    <t>Profit or loss before tax expense adjusted for change in CSM net of reinsurance Pension</t>
  </si>
  <si>
    <t>Calculated as: the total of loss ratio, net of reinsurance plus cost ratio.</t>
  </si>
  <si>
    <t>Calculated as: tax expense divided by profit or loss before tax expense.</t>
  </si>
  <si>
    <t>Return on equity (ROE) (IFRS 4)</t>
  </si>
  <si>
    <t>Calulated as: profit or loss after tax expense divided by average shareholders' equity.</t>
  </si>
  <si>
    <t>Change in CSM recognised in profit or loss, net of reinsurance</t>
  </si>
  <si>
    <t>NGAAP including EV</t>
  </si>
  <si>
    <t>Discontinued operations</t>
  </si>
  <si>
    <t>ADB Gjensidige</t>
  </si>
  <si>
    <t>Underlying frequency loss ratio net of reinsurance General Insurance</t>
  </si>
  <si>
    <t>Alternative resultatmål (APM)</t>
  </si>
  <si>
    <t>Nøkkeltall som er regulert i IFRS eller annet regelverk, samt ikke-finansiell informasjon, betraktes ikke som APM-er. Alle APM-er presenteres med sammenlignbare tall for tidligere perioder. APM-ene er stort sett brukt konsekvent over tid. Implementering av IFRS 17 1.1.2023 har medført noen endringer i APM-ene.</t>
  </si>
  <si>
    <t>Spesifikasjon av finansielle tall er ikke ansett som APM-er, men er benyttet for å gi leseren tilleggsinformasjon for bedre å forstå de finansielle tallene. Det samme gjelder for tall som er nødvendige for å avstemme summer.</t>
  </si>
  <si>
    <t>Gjensidige Forsikring konsern</t>
  </si>
  <si>
    <t>Egenkapitalavkastning (ROE)</t>
  </si>
  <si>
    <t xml:space="preserve">Dette målet kombinerer lønnsomhetsmål og kapitaleffektivitetsmål og gir derfor informasjon som er relevant for å kunne vurdere resultatene. ROE er et av konsernets viktigste finansielle mål. </t>
  </si>
  <si>
    <t>Beregnes som: resultat justert for ikke-kontrollerende eierinteresser og utbytte på Tier 1-kapital, dividert på aksjeeiernes gjennomsnittlige egenkapital fratrukket Tier 1-kapital og ikke-kontrollerende eierinteresser.</t>
  </si>
  <si>
    <t>Avkastning på materiell egenkapital (ROTE)</t>
  </si>
  <si>
    <t>Dette målet kombinerer lønnsomhetsmål og kapitaleffektivitetsmål og gir derfor informasjon som er relevant for å kunne vurdere resultatene, og gir en bedre sammenligning mot selskaper som har vokst organisk, i motsetning til gjennom fusjoner og oppkjøp.</t>
  </si>
  <si>
    <t xml:space="preserve">Beregnes som: resultat justert for ikke-kontrollerende eierinteresser og utbytte på Tier 1-kapital, dividert på aksjeeiernes gjennomsnittlige egenkapital fratrukket Tier 1-kapital og ikke-kontrollerende eierinteresser. Materiell egenkapital består av egenkapital fratrukket goodwill og andre immaterielle eiendeler. </t>
  </si>
  <si>
    <t>Finansresultat fra investeringsporteføljen</t>
  </si>
  <si>
    <t>Dette målet gir relevant informasjon for å kunne vurdere resultatet av investeringsporteføljens samlede finansielle eiendeler. Tallet uttrykkes i norske kroner.</t>
  </si>
  <si>
    <t xml:space="preserve">Beregnes som: netto inntekter fra investeringer justert for finansinntekter i Pensjon, rentekostnader på ansvarlig lån for Gjensidige Forsikring ASA, rentekostnader på leieforpliktelser og realisert gevinst på datterselskaper. </t>
  </si>
  <si>
    <t>Avkastning på investeringsporteføljen</t>
  </si>
  <si>
    <t>Dette målet gir relevant informasjon for å kunne vurdere resultatet av investeringsporteføljens samlede finansielle eiendeler. Tallet er et prosenttall.</t>
  </si>
  <si>
    <t>Beregnes som: finansresultat fra investeringsporteføljen, dividert på gjennomsnittlig finansielle eiendeler og eiendom.</t>
  </si>
  <si>
    <t>Utbetalingsgrad utbytte</t>
  </si>
  <si>
    <t>Dette målet gir relevant informasjon for vurdering av det ordinære utbyttet i forhold til Gjensidiges utbyttepolitikk. I politikken heter det at "Gjensidige har som mål å dele ut høye og stabile utbytter til sine aksjonærer, med en utbetalingsgad på minimum 80 prosent av resultat etter skatt over tid.</t>
  </si>
  <si>
    <t>Skadeforsikring</t>
  </si>
  <si>
    <t>Forfalte bruttopremier</t>
  </si>
  <si>
    <t>Dette tallet gir relevant informasjon om forventede framtidige premieinntekter for konsernets skadevirksomhets segment, da det omfatter samlede inntekter fra salg av forsikringsprodukter, uavhengig av når inntekten er opptjent.</t>
  </si>
  <si>
    <t>Resultatutvikling konsern</t>
  </si>
  <si>
    <t>Storskader, netto etter gjenforsikring</t>
  </si>
  <si>
    <t>Dette målet benyttes for å gi informasjon om erstatninger som oppstår på en mindre hyppig basis. Dette målet øker forståelse for underliggende resultatutvikling. Storskader defineres som skadehendelser som overstiger 10 millioner kroner.</t>
  </si>
  <si>
    <t>Avviklingsgevinster og -tap</t>
  </si>
  <si>
    <t xml:space="preserve">Dette målet benyttes for å vise oppløsningen av for høye eller for lave erstatningsavsetninger og øker derfor forståelsen for underliggende resultatutvikling. Avviklingsgevinster og-tap defineres som endringer i estaimater fra tidligere perioder. </t>
  </si>
  <si>
    <t>Beregnet som: sum av endringer i tidligere tjenester og beløp gjenvunnet fra gjenforsikring.</t>
  </si>
  <si>
    <t>Endring i risikojustering, netto etter gjenforsikring</t>
  </si>
  <si>
    <t>Dette målet benyttes for å vise endringen i avsetning for risikojustering og øker derfor forståelsen for underliggende resultatutvikling. Risikojustering er en forpliktelse som inngår i forpliktelsen for inntrufne skader, som reflekter kompensasjonen som kreves for å bære usikkerheten om beløpet og tidspunktet for kontantstrømmene som oppstår fra ikke-finansiell risiko når forsikringskontraktene oppfylles.</t>
  </si>
  <si>
    <t>Beregnet som: sum av risikojustering på inntrufne skader og beløp gjenvunnet fra gjenforsikring.</t>
  </si>
  <si>
    <t>Diskonteringseffekt</t>
  </si>
  <si>
    <t>Effekten av diskontering av forsikringsforpliktelsene.</t>
  </si>
  <si>
    <t>Endringer i forsikringsinntekter i lokal valuta</t>
  </si>
  <si>
    <t>Dette målet er relevant for å forstå utviklingen i forsikringsinntekter ekskludert valutaeffekter.</t>
  </si>
  <si>
    <t>Beregnes som: forskjellen i forsikringsinntekter i periode A minus forsikringsinntekter i periode B, dividert på forsikringsinntekter i periode B når forsikringsinntekter i periode B beregnes med samme valutakurs som i periode A.</t>
  </si>
  <si>
    <t>Skadeprosent, brutto</t>
  </si>
  <si>
    <t xml:space="preserve">Dette målet brukes for å måle inntrufne skader og endring i tidligere og fremtidige tjenester i forhold til forsikringsinntekter i skadeforsikringsvirksomheten og er et av konsernets viktigste finansielle mål. </t>
  </si>
  <si>
    <t>Beregnes som: inntrufne skader og endring i tidligere og fremtidige tjenester, dividert på premieinntekter .</t>
  </si>
  <si>
    <t>Netto gjenforsikringsandel</t>
  </si>
  <si>
    <t xml:space="preserve">Dette målet brukes for å måle andel av inntekter eller kostnader fra gjenforsikringskontrakter som holdes i forhold til forsikringsinntekter for skadeforsikringsvirksomheten og er et av konsernets viktigeste finansielle mål. </t>
  </si>
  <si>
    <t>Beregnet som: gjenforsikringspremier pluss beløp gjenvunnet fra gjenforsikring, delt på forsikringsinntekter.</t>
  </si>
  <si>
    <t>Skadeprosent, netto etter gjenforsikring</t>
  </si>
  <si>
    <t xml:space="preserve">Dette målet brukes for å måle inntrufne skader og endring i tidligere og fremtidige tjenester pluss inntekter eller kostnader fra forsikringskontrakter som holdes, i forhold til forsikringsinntekter i skadeforsikringsvirksomheten og er et av konsernets viktigste finansielle mål. </t>
  </si>
  <si>
    <t>Beregnet som: skadeprosent, brutto + netto gjenforsikringsandel</t>
  </si>
  <si>
    <t>Kostnadsandel</t>
  </si>
  <si>
    <t xml:space="preserve">Dette målet brukes for å måle andre påløpte kostnader til forsikringstjenester i forhold til forsikringsinntekter for skadeforsikringsvirksomheten og er et av konsernets viktigste finansielle mål. </t>
  </si>
  <si>
    <t>Beregnes som: andre påløpte kostnader til forsikringstjenester, dividert på forsikringsinntekter.</t>
  </si>
  <si>
    <t xml:space="preserve">Dette målet brukes for å måle lønnsomheten i skadeforsikringsvirksomheten og er et av konsernet viktigste finansielle mål. En combined ratio på under 100 prosent betyr at forsikringsresultatet er positivt, mens en ratio på over 100 prosent betyr et negativt forsikringsresultat. </t>
  </si>
  <si>
    <t>Beregnet som: sum av skadeprosent, netto etter gjenforsikring pluss kostnadsandel.</t>
  </si>
  <si>
    <t>Underliggende frekvensskadeprosent, netto etter gjenforsikring</t>
  </si>
  <si>
    <t>Dette målet brukes for å måle andel av frekvensskader inntruffet i forhold til forsikringsinntekter i skadeoforsikringsvirksomheten, og gir nyttig innsikt i underliggende utvikling ekskludert storskader, avviklingsgevinster/-tap og risikojustering.</t>
  </si>
  <si>
    <t>Effektiv skattesats</t>
  </si>
  <si>
    <t>Den effektive skattesatsen er den gjennomsnittelige skattesatsen, som kan være forskjellig fra den nominelle skattesatsen, hovedsakelig på grunn av realiserte og urealiserte gevinster og tap på aksjeinvesteringer i EØS som ikke er skattepliktige/fradragsberettigede. Dette målet er er relevant for å forstå konsernets skatteeksponering.</t>
  </si>
  <si>
    <t>Beregnet som: skattekostnad dividert på resultat før skattekostnad.</t>
  </si>
  <si>
    <t>Skadeforsirking - segmentene</t>
  </si>
  <si>
    <t>Forsikringsinntekter i lokal valuta</t>
  </si>
  <si>
    <t>Dette målet gir informasjon om underliggende utvikling i forsikringsinntekter, og er relevant i perioder hvor valutakursene flukturer fra en periode til en annen.</t>
  </si>
  <si>
    <t>Pensjon</t>
  </si>
  <si>
    <t>Resultat før skattekostnad justert for endring i CSM, netto etter gjenforsikring</t>
  </si>
  <si>
    <t>Dette målet gir relevant informasjon for å justere for assymmetrisk innregning av tapsbringende og lønnsomme kontrakter.</t>
  </si>
  <si>
    <t>Eiendeler under forvaltning</t>
  </si>
  <si>
    <t>Dette målet gir relevant informasjon om størrelsen på driftsvirksomheten i segment Pensjon. Dette er den totale markedsverien av eiendeler under forvaltning.</t>
  </si>
  <si>
    <t>herav investeringsvalgporteføljen</t>
  </si>
  <si>
    <t>Dette målet gir relevant informasjon om størrelsen på investeringsvalgporteføljen i segment Pensjon.</t>
  </si>
  <si>
    <t>Egenkapitalavkastning (ROE) (IFRS 4)</t>
  </si>
  <si>
    <t xml:space="preserve">Dette målet kombinerer lønnsomhetsmål og kapitaleffektivitetsmål og gir derfor informasjon som er relevant for å kunne vurdere resultatene. </t>
  </si>
  <si>
    <t>Beregnes som: resultat dividert på aksjeeiernes gjennomsnittlige egenkapital.</t>
  </si>
  <si>
    <t>This measure provides relevant information for assessment of performance on total financial assets in the investment portfolio. The figure is expressed in NOK.</t>
  </si>
  <si>
    <t xml:space="preserve">Key figures that are regulated by IFRS or other legislation, as well as non-financial information, are not regarded as APMs. Gjensidige's  All APMs are presented with comparable figures for earlier periods. The APMs have generally been used consistently over time. The implementation of IFRS 17 as of 1.1.2023 resulted in some changes in APMs. </t>
  </si>
  <si>
    <t>Dividend pay-out ratio</t>
  </si>
  <si>
    <t>This measure provides relevant information for assessment of the regular dividend relative to Gjensidige's dividend policy. The policy states "Gjensidige targets high and stable nominal dividends to its shareholders, and a pay-out ratio over time of at least 80 per cent of profit after tax".</t>
  </si>
  <si>
    <t>Millioner kroner</t>
  </si>
  <si>
    <t>Egenkapital per aksje</t>
  </si>
  <si>
    <t>Egenkapital henført til eiere av morforetaket</t>
  </si>
  <si>
    <t>Utstedte aksjer, på slutten av perioden</t>
  </si>
  <si>
    <t>Egenkapitalavkastning og avkastning på materiell egenkapital</t>
  </si>
  <si>
    <t xml:space="preserve">Resultat </t>
  </si>
  <si>
    <t>Ikke-kontrollerende eierinteresser</t>
  </si>
  <si>
    <t>Tier 1-utbytte</t>
  </si>
  <si>
    <t>Resultat for beregning av egenkapitalavkastning</t>
  </si>
  <si>
    <t xml:space="preserve">Aksjonærerenes gjennomsnittlige egenkapital (minus Tier 1-kapital og ikke-kontrollerende eierinteresser) </t>
  </si>
  <si>
    <t>Aksjonærenes gjennomsnittlige egenkapital (minus Tier 1-kapital, ikke-kontrollerende eierinteresser og immaterielle eiendeler)</t>
  </si>
  <si>
    <t>Egenkapitalavkastning</t>
  </si>
  <si>
    <t>Avkastning på materiell egenkapital</t>
  </si>
  <si>
    <t>Finansresultat fra investeringsporteføljen og avkastning på investeringsporteføljen</t>
  </si>
  <si>
    <t>Netto inntekter fra investeringer</t>
  </si>
  <si>
    <t>Finansinntekter i Pensjon</t>
  </si>
  <si>
    <t>Rentekostnader på ansvarlig lån Gjensidige Forsikring ASA</t>
  </si>
  <si>
    <t>Rentekostnad på leieavtaler</t>
  </si>
  <si>
    <t>Gjennomsnittlig finansielle eiendeler og eiendommer</t>
  </si>
  <si>
    <t>Realisert gevinst eller tap felleskontrollert virksomhet</t>
  </si>
  <si>
    <t>Forsikringsresultat konsern</t>
  </si>
  <si>
    <t>Forsikringsinntekter</t>
  </si>
  <si>
    <t>Inntrufne skader og endring i tidligere og fremtidige tjenester</t>
  </si>
  <si>
    <t>Andre påløpte kostnader til forsikringstjenester</t>
  </si>
  <si>
    <t>Gjenforsikringspremier</t>
  </si>
  <si>
    <t>Beløp gjenvunnet fra gjenforsikring</t>
  </si>
  <si>
    <t>Resultat fra forsikringstjenester konsern</t>
  </si>
  <si>
    <t>Forsikringsresultat Pensjon</t>
  </si>
  <si>
    <t>Resultat fra forsikringstjenester Pensjon</t>
  </si>
  <si>
    <t>Forsikringsresultat Skadeforsikring</t>
  </si>
  <si>
    <t>Resultat fra forsikringstjenester Skadeforsikring</t>
  </si>
  <si>
    <t>Effektiv skatteprosent</t>
  </si>
  <si>
    <t>Resultat før skattekostnad</t>
  </si>
  <si>
    <t>Skattekostnad</t>
  </si>
  <si>
    <t>Skadeprosent brutto Privat</t>
  </si>
  <si>
    <t>Skadeprosent brutto Privat Norge</t>
  </si>
  <si>
    <t>Skadeprosent brutto Privat Danmark</t>
  </si>
  <si>
    <t>Skadeprosent brutto Commercial</t>
  </si>
  <si>
    <t>Skadeprosent brutto Commercial Norge</t>
  </si>
  <si>
    <t>Skadeprosent brutto Commercial Danmark</t>
  </si>
  <si>
    <t>Skadeprosent brutto Sverige</t>
  </si>
  <si>
    <t>Skadeprosent brutto Skadeforsikring</t>
  </si>
  <si>
    <t>Netto gjenforsikringsandel Privat</t>
  </si>
  <si>
    <t>Netto gjenforsikringsandel Privat Norge</t>
  </si>
  <si>
    <t>Netto gjenforsikringsandel Privat Danmark</t>
  </si>
  <si>
    <t>Netto gjenforsikringsandel Commercial</t>
  </si>
  <si>
    <t>Netto gjenforsikringsandel Commercial Norge</t>
  </si>
  <si>
    <t>Netto gjenforsikringsandel Commercial Danmark</t>
  </si>
  <si>
    <t>Netto gjenforsikringsandel Sverige</t>
  </si>
  <si>
    <t>Netto gjenforsikringsandel Skadeforsikring</t>
  </si>
  <si>
    <t>Skadeprosent netto etter gjenforsikring Privat</t>
  </si>
  <si>
    <t>Skadeprosent brutto</t>
  </si>
  <si>
    <t>Skadeprosent netto etter gjenforsikring Privat Norge</t>
  </si>
  <si>
    <t>Skadeprosent netto etter gjenforsikring Privat Danmark</t>
  </si>
  <si>
    <t>Skadeprosent netto etter gjenforsikring Commercial</t>
  </si>
  <si>
    <t>Skadeprosent netto etter gjenforsikring Commercial Norge</t>
  </si>
  <si>
    <t>Skadeprosent netto etter gjenforsikring Commercial Danmark</t>
  </si>
  <si>
    <t>Skadeprosent netto etter gjenforsikring Sverige</t>
  </si>
  <si>
    <t>Skadeprosent netto etter gjenforsikring Skadeforsikring</t>
  </si>
  <si>
    <t>Kostnadsandel Privat</t>
  </si>
  <si>
    <t>Kostnadsandel Privat Norge</t>
  </si>
  <si>
    <t>Kostnadsandel Privat Danmark</t>
  </si>
  <si>
    <t>Kostnadsandel Commercial</t>
  </si>
  <si>
    <t>Kostnadsandel Commercial Norge</t>
  </si>
  <si>
    <t>Kostnadsandel Commercial Danmark</t>
  </si>
  <si>
    <t>Kostnadsandel Sverige</t>
  </si>
  <si>
    <t>Kostnadsandel Skadeforsikring</t>
  </si>
  <si>
    <t>Combined ratio Privat</t>
  </si>
  <si>
    <t>Skadeprosent netto etter gjenforsikring</t>
  </si>
  <si>
    <t>Combined ratio Privat Norge</t>
  </si>
  <si>
    <t>Combined ratio Privat Danmark</t>
  </si>
  <si>
    <t>Combined ratio Commercial Norge</t>
  </si>
  <si>
    <t>Combined ratio Commercial Danmark</t>
  </si>
  <si>
    <t>Combined ratio Sverige</t>
  </si>
  <si>
    <t>Combined ratio skadeforsikring</t>
  </si>
  <si>
    <t>Underliggende frekvensskadeprosent netto etter gjenforsikring Privat</t>
  </si>
  <si>
    <t>Inntekter eller kostnader for gjenforsikringskontrakter som holdes</t>
  </si>
  <si>
    <t>Avviklingsgevinst og -tap, netto etter gjenforsikring</t>
  </si>
  <si>
    <t>Risikojustering, netto etter gjenforsikring</t>
  </si>
  <si>
    <t>Underliggende frekvensskadeprosent netto etter gjenforsikring Privat Norge</t>
  </si>
  <si>
    <t>Avviklingsgevinst og -tap, netto</t>
  </si>
  <si>
    <t>Risikojustering, netto</t>
  </si>
  <si>
    <t>Underliggende frekvensskadeprosent netto etter gjenforsikring Privat Danmark</t>
  </si>
  <si>
    <t>Underliggende frekvensskadeprosent netto etter gjenforsikring Commercial</t>
  </si>
  <si>
    <t>Underliggende frekvensskadeprosent netto etter gjenforsikring Commercial Norge</t>
  </si>
  <si>
    <t>Underliggende frekvensskadeprosent netto etter gjenforsikring Commercial Danmark</t>
  </si>
  <si>
    <t>Underliggende frekvensskadeprosent netto etter gjenforsikring Sverige</t>
  </si>
  <si>
    <t>Underliggende frekvensskadeprosent netto etter gjenforsikring Skadeforsikring</t>
  </si>
  <si>
    <t>Resultat før skattekostnad justert for endring i CSM netto etter gjenforsikring Pensjon</t>
  </si>
  <si>
    <t>Endring i CSM innregnet i resultat, netto etter gjenforsikring</t>
  </si>
  <si>
    <t>Avviklet virksomhet</t>
  </si>
  <si>
    <t>Skadeprosent brutto Baltikum</t>
  </si>
  <si>
    <t>Netto gjenforsikringsandel Baltikum</t>
  </si>
  <si>
    <t>Skadeprosent netto etter gjenforsikring Baltikum</t>
  </si>
  <si>
    <t>Kostnadsandel Baltikum</t>
  </si>
  <si>
    <t>Combined ratio Baltikum</t>
  </si>
  <si>
    <t>Underliggende frekvensskadeprosent netto etter gjenforsikring Baltikum</t>
  </si>
  <si>
    <t xml:space="preserve">I sine finansrapporter presenterer Gjensidige Forsikring alternative resultatmål (APM) i tillegg til finansielle tall utarbeidet i samsvar med  internasjonale standarder for finansiell rapportering (International Financial Report Standards (IFRS). Disse målene er ikke definert i IFRS og er ikke direkte sammenlignbare med andre selskapers resultatmål. APM-ene er ikke ment som en erstatning for og er heller ikke bedre enn noe resultatmål i henhold til IFRS, men de er tatt med for å gi innsikt i Gjensidiges resultater og representerer viktige mål på hvordan ledelsen styrer konsernet og dets forretningsvirksomhet. </t>
  </si>
  <si>
    <t>The controlling interests' share of profit/(loss) GF920000</t>
  </si>
  <si>
    <t>Return on equity and return on tangible equity</t>
  </si>
  <si>
    <t>Return on equity</t>
  </si>
  <si>
    <t>Return on tangible equity</t>
  </si>
  <si>
    <t>Profit or loss to owners of the company</t>
  </si>
  <si>
    <t>Resultat til eiere av morforetaket</t>
  </si>
  <si>
    <t>Beregnes som: foreslått utbytte basert på årsresultatet dividert på resultat til eiere av morforetaket.</t>
  </si>
  <si>
    <t>Calculated as: proposed dividend based on profit for the year divided by profit or loss to owners of the company.</t>
  </si>
  <si>
    <t>Foreslått utbytte basert på årsresultatet</t>
  </si>
  <si>
    <t>Foreslått utbytte basert på utdeling av overskuddskapital</t>
  </si>
  <si>
    <t>Utbetalingsgrad utbytte basert på årsresulatetet</t>
  </si>
  <si>
    <t>Utbetalingsgrad utbytte basert på utdeling av overskuddskapital</t>
  </si>
  <si>
    <t>Proposed dividend based on profit for the year</t>
  </si>
  <si>
    <t>Dividend pay-out ratio dividend based on profit for the year</t>
  </si>
  <si>
    <t>Proposed dividend based on excess capital distribution</t>
  </si>
  <si>
    <t>Dividend pay-out ratio dividend based on excess capital distribution</t>
  </si>
  <si>
    <t>2025</t>
  </si>
  <si>
    <t>Profit performance Group, Pension and the General Insurance segments</t>
  </si>
  <si>
    <t>Resultatutvikling konsern, Pensjon og skadeforsikringssegmentene</t>
  </si>
  <si>
    <t>Calculated as: the total of risk adjustment on incurred claims and amounts recovered from reinsurance.</t>
  </si>
  <si>
    <t>Calculated as: other incurred insurance service expenses, divided by insurance revenue.</t>
  </si>
  <si>
    <t>Calculated as: profit or loss before tax expense - change in CSM, net of reinsurance from opening to closing balance.</t>
  </si>
  <si>
    <t>Beregnet som: resultat før skattekostnad - endring i CSM, netto etter gjenforsikring fra åpnings- til sluttbalanse.</t>
  </si>
  <si>
    <t>This measure provides relevant informasjon on the size of the unit link portfolio in the Pension segment.</t>
  </si>
  <si>
    <t>Calculated as: incurred claims and changes in past and future service + reinsurance premiums + amounts recovered from reinsurance + large losses, net of reinsurance - run-off gains and losses, net of reinsurance - risk adjustment, net of reinsurance, divided by insurance revenue.</t>
  </si>
  <si>
    <t>Beregnet som: inntrufne skader og endring i tidligere og fremtidige tjenester + gjenforsikringspremier + beløp gjenvunnet fra gjenforsikring + storskader, netto etter gjenforsikring - avviklingsgevinster/-tap - risikojustering, netto etter gjenforsikring, dividert på forsikringsinntekter.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</si>
</sst>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d/m/yyyy;@"/>
    <numFmt numFmtId="167" formatCode="0.0\ %"/>
    <numFmt numFmtId="168" formatCode="_-* #,##0.0_-;\-* #,##0.0_-;_-* &quot;-&quot;??_-;_-@_-"/>
  </numFmts>
  <fonts count="17" x14ac:knownFonts="1">
    <font>
      <sz val="11"/>
      <color theme="1"/>
      <name val="Calibri"/>
      <family val="2"/>
      <scheme val="minor"/>
    </font>
    <font>
      <sz val="11"/>
      <color theme="1"/>
      <name val="Calibri"/>
      <family val="2"/>
      <scheme val="minor"/>
    </font>
    <font>
      <b/>
      <sz val="14"/>
      <name val="Gjensidige Type"/>
    </font>
    <font>
      <b/>
      <sz val="10"/>
      <name val="Gjensidige Type"/>
    </font>
    <font>
      <sz val="10"/>
      <color theme="1"/>
      <name val="Gjensidige Type"/>
    </font>
    <font>
      <sz val="10"/>
      <color rgb="FFFF0000"/>
      <name val="Gjensidige Type"/>
    </font>
    <font>
      <b/>
      <sz val="10"/>
      <color theme="1"/>
      <name val="Gjensidige Type"/>
    </font>
    <font>
      <b/>
      <u/>
      <sz val="10"/>
      <color theme="1"/>
      <name val="Gjensidige Type"/>
    </font>
    <font>
      <sz val="8"/>
      <name val="Calibri"/>
      <family val="2"/>
      <scheme val="minor"/>
    </font>
    <font>
      <b/>
      <sz val="14"/>
      <color theme="1"/>
      <name val="Gjensidige Type"/>
    </font>
    <font>
      <sz val="14"/>
      <color theme="1"/>
      <name val="Gjensidige Type"/>
    </font>
    <font>
      <sz val="10"/>
      <name val="Gjensidige Type"/>
    </font>
    <font>
      <sz val="10"/>
      <color rgb="FF777777"/>
      <name val="Gjensidige Type"/>
    </font>
    <font>
      <b/>
      <sz val="10"/>
      <color rgb="FF000000"/>
      <name val="Gjensidige Type"/>
    </font>
    <font>
      <sz val="10"/>
      <color rgb="FF000000"/>
      <name val="Gjensidige Type"/>
    </font>
    <font>
      <b/>
      <u/>
      <sz val="10"/>
      <color rgb="FF000000"/>
      <name val="Gjensidige Type"/>
    </font>
    <font>
      <sz val="11"/>
      <color theme="1"/>
      <name val="Aptos Narrow"/>
      <family val="2"/>
    </font>
  </fonts>
  <fills count="4">
    <fill>
      <patternFill patternType="none"/>
    </fill>
    <fill>
      <patternFill patternType="gray125"/>
    </fill>
    <fill>
      <patternFill patternType="solid">
        <fgColor rgb="FFBEDAFF"/>
        <bgColor indexed="64"/>
      </patternFill>
    </fill>
    <fill>
      <patternFill patternType="solid">
        <fgColor rgb="FFD6D6D6"/>
        <bgColor indexed="64"/>
      </patternFill>
    </fill>
  </fills>
  <borders count="5">
    <border>
      <left/>
      <right/>
      <top/>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
      <left/>
      <right/>
      <top style="thin">
        <color indexed="64"/>
      </top>
      <bottom style="thin">
        <color indexed="64"/>
      </bottom>
      <diagonal/>
    </border>
    <border>
      <left style="thin">
        <color rgb="FFC0C0C0"/>
      </left>
      <right style="thin">
        <color rgb="FFC0C0C0"/>
      </right>
      <top/>
      <bottom style="thin">
        <color rgb="FFC0C0C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horizontal="right"/>
    </xf>
    <xf numFmtId="0" fontId="6" fillId="0" borderId="2" xfId="0" applyFont="1" applyBorder="1"/>
    <xf numFmtId="166" fontId="6" fillId="0" borderId="2" xfId="0" applyNumberFormat="1" applyFont="1" applyBorder="1"/>
    <xf numFmtId="0" fontId="7" fillId="0" borderId="0" xfId="0" applyFont="1"/>
    <xf numFmtId="0" fontId="6" fillId="0" borderId="0" xfId="0" applyFont="1"/>
    <xf numFmtId="165" fontId="4" fillId="0" borderId="0" xfId="1" applyNumberFormat="1" applyFont="1"/>
    <xf numFmtId="0" fontId="4" fillId="0" borderId="3" xfId="0" applyFont="1" applyBorder="1"/>
    <xf numFmtId="165" fontId="4" fillId="0" borderId="3" xfId="0" applyNumberFormat="1" applyFont="1" applyBorder="1"/>
    <xf numFmtId="165" fontId="4" fillId="0" borderId="0" xfId="0" applyNumberFormat="1" applyFont="1"/>
    <xf numFmtId="167" fontId="4" fillId="0" borderId="3" xfId="2" applyNumberFormat="1" applyFont="1" applyBorder="1"/>
    <xf numFmtId="0" fontId="4" fillId="0" borderId="2" xfId="0" applyFont="1" applyBorder="1"/>
    <xf numFmtId="0" fontId="4" fillId="0" borderId="0" xfId="0" quotePrefix="1" applyFont="1"/>
    <xf numFmtId="165" fontId="4" fillId="0" borderId="3" xfId="1" applyNumberFormat="1" applyFont="1" applyBorder="1"/>
    <xf numFmtId="167" fontId="4" fillId="0" borderId="0" xfId="2" applyNumberFormat="1" applyFont="1"/>
    <xf numFmtId="168" fontId="4" fillId="0" borderId="0" xfId="1" applyNumberFormat="1" applyFont="1" applyFill="1"/>
    <xf numFmtId="167" fontId="4" fillId="0" borderId="3" xfId="2" applyNumberFormat="1" applyFont="1" applyFill="1" applyBorder="1"/>
    <xf numFmtId="167" fontId="4" fillId="0" borderId="0" xfId="2" applyNumberFormat="1" applyFont="1" applyFill="1"/>
    <xf numFmtId="167" fontId="4" fillId="0" borderId="0" xfId="2" applyNumberFormat="1" applyFont="1" applyFill="1" applyBorder="1"/>
    <xf numFmtId="3" fontId="4" fillId="0" borderId="0" xfId="1" applyNumberFormat="1" applyFont="1"/>
    <xf numFmtId="165" fontId="4" fillId="0" borderId="0" xfId="1" applyNumberFormat="1" applyFont="1" applyFill="1"/>
    <xf numFmtId="167" fontId="4" fillId="0" borderId="2" xfId="2" applyNumberFormat="1" applyFont="1" applyFill="1" applyBorder="1"/>
    <xf numFmtId="0" fontId="4" fillId="0" borderId="0" xfId="0" applyFont="1" applyAlignment="1">
      <alignment horizontal="center" wrapText="1"/>
    </xf>
    <xf numFmtId="165" fontId="4" fillId="0" borderId="3" xfId="1" applyNumberFormat="1" applyFont="1" applyFill="1" applyBorder="1"/>
    <xf numFmtId="0" fontId="9" fillId="0" borderId="0" xfId="0" applyFont="1"/>
    <xf numFmtId="0" fontId="10" fillId="0" borderId="0" xfId="0" applyFont="1"/>
    <xf numFmtId="0" fontId="4" fillId="0" borderId="0" xfId="0" applyFont="1" applyAlignment="1">
      <alignment wrapText="1"/>
    </xf>
    <xf numFmtId="0" fontId="11" fillId="0" borderId="0" xfId="0" applyFont="1" applyAlignment="1">
      <alignment wrapText="1"/>
    </xf>
    <xf numFmtId="0" fontId="12"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vertical="center" wrapText="1"/>
    </xf>
    <xf numFmtId="0" fontId="11" fillId="0" borderId="0" xfId="0" applyFont="1"/>
    <xf numFmtId="0" fontId="3" fillId="0" borderId="0" xfId="0" applyFont="1" applyAlignment="1">
      <alignment vertical="center" wrapText="1"/>
    </xf>
    <xf numFmtId="0" fontId="11"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wrapText="1"/>
    </xf>
    <xf numFmtId="0" fontId="15" fillId="0" borderId="0" xfId="0" applyFont="1" applyAlignment="1">
      <alignment vertical="center"/>
    </xf>
    <xf numFmtId="0" fontId="13" fillId="0" borderId="0" xfId="0" applyFont="1" applyAlignment="1">
      <alignment vertical="center" wrapText="1"/>
    </xf>
    <xf numFmtId="0" fontId="4" fillId="0" borderId="0" xfId="0" applyFont="1" applyAlignment="1">
      <alignment vertical="top" wrapText="1"/>
    </xf>
    <xf numFmtId="9" fontId="4" fillId="0" borderId="3" xfId="2" applyFont="1" applyBorder="1"/>
    <xf numFmtId="9" fontId="4" fillId="0" borderId="3" xfId="2" applyFont="1" applyFill="1" applyBorder="1"/>
    <xf numFmtId="0" fontId="0" fillId="2" borderId="4" xfId="0" applyFill="1" applyBorder="1" applyProtection="1">
      <protection locked="0"/>
    </xf>
    <xf numFmtId="0" fontId="0" fillId="0" borderId="4" xfId="0" applyBorder="1" applyProtection="1">
      <protection locked="0"/>
    </xf>
    <xf numFmtId="165" fontId="16" fillId="3" borderId="1" xfId="0" applyNumberFormat="1" applyFont="1" applyFill="1" applyBorder="1" applyProtection="1">
      <protection locked="0"/>
    </xf>
    <xf numFmtId="0" fontId="16" fillId="0" borderId="1" xfId="0" applyFont="1" applyBorder="1" applyProtection="1">
      <protection locked="0"/>
    </xf>
    <xf numFmtId="0" fontId="16" fillId="2" borderId="1" xfId="0" applyFont="1" applyFill="1" applyBorder="1" applyProtection="1">
      <protection locked="0"/>
    </xf>
    <xf numFmtId="0" fontId="16" fillId="2" borderId="1" xfId="0" quotePrefix="1" applyFont="1" applyFill="1" applyBorder="1" applyProtection="1">
      <protection locked="0"/>
    </xf>
    <xf numFmtId="0" fontId="4" fillId="0" borderId="0" xfId="0" applyFont="1" applyAlignment="1">
      <alignment horizontal="center" wrapText="1"/>
    </xf>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4.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6626-836A-4EBD-B081-3F88F72EDF2B}">
  <dimension ref="B2:E122"/>
  <sheetViews>
    <sheetView tabSelected="1" topLeftCell="A76" zoomScale="90" zoomScaleNormal="90" workbookViewId="0">
      <selection activeCell="C94" sqref="C94"/>
    </sheetView>
  </sheetViews>
  <sheetFormatPr baseColWidth="10" defaultColWidth="11.42578125" defaultRowHeight="15" x14ac:dyDescent="0.35"/>
  <cols>
    <col min="1" max="1" width="11.42578125" style="3"/>
    <col min="2" max="3" width="105.42578125" style="3" customWidth="1"/>
    <col min="4" max="16384" width="11.42578125" style="3"/>
  </cols>
  <sheetData>
    <row r="2" spans="2:5" s="29" customFormat="1" ht="21.75" x14ac:dyDescent="0.5">
      <c r="B2" s="28" t="s">
        <v>16</v>
      </c>
      <c r="C2" s="28" t="s">
        <v>207</v>
      </c>
    </row>
    <row r="4" spans="2:5" ht="90" x14ac:dyDescent="0.35">
      <c r="B4" s="30" t="s">
        <v>76</v>
      </c>
      <c r="C4" s="30" t="s">
        <v>375</v>
      </c>
    </row>
    <row r="5" spans="2:5" x14ac:dyDescent="0.35">
      <c r="B5" s="30"/>
      <c r="C5" s="30"/>
    </row>
    <row r="6" spans="2:5" ht="45" x14ac:dyDescent="0.35">
      <c r="B6" s="31" t="s">
        <v>275</v>
      </c>
      <c r="C6" s="31" t="s">
        <v>208</v>
      </c>
    </row>
    <row r="7" spans="2:5" ht="14.25" customHeight="1" x14ac:dyDescent="0.35">
      <c r="B7" s="30"/>
      <c r="C7" s="30"/>
    </row>
    <row r="8" spans="2:5" ht="30" x14ac:dyDescent="0.35">
      <c r="B8" s="31" t="s">
        <v>77</v>
      </c>
      <c r="C8" s="31" t="s">
        <v>209</v>
      </c>
      <c r="E8" s="32"/>
    </row>
    <row r="9" spans="2:5" ht="14.25" customHeight="1" x14ac:dyDescent="0.35">
      <c r="B9" s="30"/>
      <c r="C9" s="30"/>
    </row>
    <row r="10" spans="2:5" ht="15.75" customHeight="1" x14ac:dyDescent="0.35">
      <c r="B10" s="8" t="s">
        <v>0</v>
      </c>
      <c r="C10" s="8" t="s">
        <v>210</v>
      </c>
      <c r="E10" s="9"/>
    </row>
    <row r="12" spans="2:5" x14ac:dyDescent="0.35">
      <c r="B12" s="33" t="s">
        <v>184</v>
      </c>
      <c r="C12" s="34" t="s">
        <v>211</v>
      </c>
    </row>
    <row r="13" spans="2:5" ht="30" x14ac:dyDescent="0.35">
      <c r="B13" s="30" t="s">
        <v>78</v>
      </c>
      <c r="C13" s="35" t="s">
        <v>212</v>
      </c>
      <c r="D13" s="36"/>
    </row>
    <row r="14" spans="2:5" x14ac:dyDescent="0.35">
      <c r="B14" s="30"/>
      <c r="C14" s="30"/>
      <c r="D14" s="36"/>
    </row>
    <row r="15" spans="2:5" ht="30" x14ac:dyDescent="0.35">
      <c r="B15" s="30" t="s">
        <v>89</v>
      </c>
      <c r="C15" s="35" t="s">
        <v>213</v>
      </c>
    </row>
    <row r="16" spans="2:5" x14ac:dyDescent="0.35">
      <c r="B16" s="30"/>
      <c r="C16" s="30"/>
    </row>
    <row r="17" spans="2:4" x14ac:dyDescent="0.35">
      <c r="B17" s="33" t="s">
        <v>183</v>
      </c>
      <c r="C17" s="37" t="s">
        <v>214</v>
      </c>
    </row>
    <row r="18" spans="2:4" ht="39" customHeight="1" x14ac:dyDescent="0.35">
      <c r="B18" s="39" t="s">
        <v>79</v>
      </c>
      <c r="C18" s="38" t="s">
        <v>215</v>
      </c>
      <c r="D18" s="30"/>
    </row>
    <row r="19" spans="2:4" x14ac:dyDescent="0.35">
      <c r="B19" s="30"/>
      <c r="C19" s="30"/>
    </row>
    <row r="20" spans="2:4" ht="45" x14ac:dyDescent="0.35">
      <c r="B20" s="31" t="s">
        <v>90</v>
      </c>
      <c r="C20" s="39" t="s">
        <v>216</v>
      </c>
    </row>
    <row r="22" spans="2:4" x14ac:dyDescent="0.35">
      <c r="B22" s="40" t="s">
        <v>109</v>
      </c>
      <c r="C22" s="40" t="s">
        <v>217</v>
      </c>
    </row>
    <row r="23" spans="2:4" ht="30" x14ac:dyDescent="0.35">
      <c r="B23" s="30" t="s">
        <v>274</v>
      </c>
      <c r="C23" s="30" t="s">
        <v>218</v>
      </c>
    </row>
    <row r="24" spans="2:4" x14ac:dyDescent="0.35">
      <c r="B24" s="30"/>
      <c r="C24" s="30"/>
    </row>
    <row r="25" spans="2:4" ht="30" customHeight="1" x14ac:dyDescent="0.35">
      <c r="B25" s="31" t="s">
        <v>91</v>
      </c>
      <c r="C25" s="31" t="s">
        <v>219</v>
      </c>
    </row>
    <row r="27" spans="2:4" x14ac:dyDescent="0.35">
      <c r="B27" s="33" t="s">
        <v>101</v>
      </c>
      <c r="C27" s="33" t="s">
        <v>220</v>
      </c>
    </row>
    <row r="28" spans="2:4" ht="30" x14ac:dyDescent="0.35">
      <c r="B28" s="31" t="s">
        <v>80</v>
      </c>
      <c r="C28" s="31" t="s">
        <v>221</v>
      </c>
    </row>
    <row r="29" spans="2:4" x14ac:dyDescent="0.35">
      <c r="B29" s="30"/>
      <c r="C29" s="30"/>
    </row>
    <row r="30" spans="2:4" x14ac:dyDescent="0.35">
      <c r="B30" s="31" t="s">
        <v>81</v>
      </c>
      <c r="C30" s="39" t="s">
        <v>222</v>
      </c>
    </row>
    <row r="31" spans="2:4" x14ac:dyDescent="0.35">
      <c r="B31" s="30"/>
      <c r="C31" s="30"/>
    </row>
    <row r="32" spans="2:4" x14ac:dyDescent="0.35">
      <c r="B32" s="40" t="s">
        <v>276</v>
      </c>
      <c r="C32" s="40" t="s">
        <v>223</v>
      </c>
    </row>
    <row r="33" spans="2:3" ht="45" x14ac:dyDescent="0.35">
      <c r="B33" s="30" t="s">
        <v>277</v>
      </c>
      <c r="C33" s="30" t="s">
        <v>224</v>
      </c>
    </row>
    <row r="35" spans="2:3" x14ac:dyDescent="0.35">
      <c r="B35" s="30" t="s">
        <v>383</v>
      </c>
      <c r="C35" s="30" t="s">
        <v>382</v>
      </c>
    </row>
    <row r="36" spans="2:3" x14ac:dyDescent="0.35">
      <c r="B36" s="8"/>
    </row>
    <row r="37" spans="2:3" x14ac:dyDescent="0.35">
      <c r="B37" s="8" t="s">
        <v>29</v>
      </c>
      <c r="C37" s="41" t="s">
        <v>225</v>
      </c>
    </row>
    <row r="38" spans="2:3" x14ac:dyDescent="0.35">
      <c r="B38" s="8"/>
    </row>
    <row r="39" spans="2:3" x14ac:dyDescent="0.35">
      <c r="B39" s="40" t="s">
        <v>110</v>
      </c>
      <c r="C39" s="42" t="s">
        <v>226</v>
      </c>
    </row>
    <row r="40" spans="2:3" ht="30" x14ac:dyDescent="0.35">
      <c r="B40" s="31" t="s">
        <v>82</v>
      </c>
      <c r="C40" s="39" t="s">
        <v>227</v>
      </c>
    </row>
    <row r="42" spans="2:3" x14ac:dyDescent="0.35">
      <c r="B42" s="8" t="s">
        <v>46</v>
      </c>
      <c r="C42" s="41" t="s">
        <v>228</v>
      </c>
    </row>
    <row r="43" spans="2:3" x14ac:dyDescent="0.35">
      <c r="C43" s="30"/>
    </row>
    <row r="44" spans="2:3" ht="15" customHeight="1" x14ac:dyDescent="0.35">
      <c r="B44" s="40" t="s">
        <v>102</v>
      </c>
      <c r="C44" s="40" t="s">
        <v>229</v>
      </c>
    </row>
    <row r="45" spans="2:3" ht="45" x14ac:dyDescent="0.35">
      <c r="B45" s="43" t="s">
        <v>114</v>
      </c>
      <c r="C45" s="30" t="s">
        <v>230</v>
      </c>
    </row>
    <row r="46" spans="2:3" x14ac:dyDescent="0.35">
      <c r="B46" s="40"/>
      <c r="C46" s="30"/>
    </row>
    <row r="47" spans="2:3" x14ac:dyDescent="0.35">
      <c r="B47" s="40" t="s">
        <v>98</v>
      </c>
      <c r="C47" s="40" t="s">
        <v>231</v>
      </c>
    </row>
    <row r="48" spans="2:3" ht="30" x14ac:dyDescent="0.35">
      <c r="B48" s="30" t="s">
        <v>115</v>
      </c>
      <c r="C48" s="30" t="s">
        <v>232</v>
      </c>
    </row>
    <row r="49" spans="2:3" x14ac:dyDescent="0.35">
      <c r="B49" s="30"/>
      <c r="C49" s="30"/>
    </row>
    <row r="50" spans="2:3" x14ac:dyDescent="0.35">
      <c r="B50" s="30" t="s">
        <v>185</v>
      </c>
      <c r="C50" s="30" t="s">
        <v>233</v>
      </c>
    </row>
    <row r="51" spans="2:3" x14ac:dyDescent="0.35">
      <c r="B51" s="30"/>
      <c r="C51" s="30"/>
    </row>
    <row r="52" spans="2:3" x14ac:dyDescent="0.35">
      <c r="B52" s="40" t="s">
        <v>97</v>
      </c>
      <c r="C52" s="40" t="s">
        <v>234</v>
      </c>
    </row>
    <row r="53" spans="2:3" ht="60" x14ac:dyDescent="0.35">
      <c r="B53" s="30" t="s">
        <v>117</v>
      </c>
      <c r="C53" s="30" t="s">
        <v>235</v>
      </c>
    </row>
    <row r="54" spans="2:3" x14ac:dyDescent="0.35">
      <c r="B54" s="30"/>
      <c r="C54" s="30"/>
    </row>
    <row r="55" spans="2:3" x14ac:dyDescent="0.35">
      <c r="B55" s="30" t="s">
        <v>395</v>
      </c>
      <c r="C55" s="30" t="s">
        <v>236</v>
      </c>
    </row>
    <row r="56" spans="2:3" x14ac:dyDescent="0.35">
      <c r="B56" s="30"/>
      <c r="C56" s="30"/>
    </row>
    <row r="57" spans="2:3" x14ac:dyDescent="0.35">
      <c r="B57" s="40" t="s">
        <v>99</v>
      </c>
      <c r="C57" s="40" t="s">
        <v>237</v>
      </c>
    </row>
    <row r="58" spans="2:3" x14ac:dyDescent="0.35">
      <c r="B58" s="30" t="s">
        <v>116</v>
      </c>
      <c r="C58" s="30" t="s">
        <v>238</v>
      </c>
    </row>
    <row r="59" spans="2:3" x14ac:dyDescent="0.35">
      <c r="B59" s="30"/>
    </row>
    <row r="60" spans="2:3" x14ac:dyDescent="0.35">
      <c r="B60" s="40" t="s">
        <v>119</v>
      </c>
      <c r="C60" s="40" t="s">
        <v>239</v>
      </c>
    </row>
    <row r="61" spans="2:3" x14ac:dyDescent="0.35">
      <c r="B61" s="30" t="s">
        <v>118</v>
      </c>
      <c r="C61" s="30" t="s">
        <v>240</v>
      </c>
    </row>
    <row r="62" spans="2:3" x14ac:dyDescent="0.35">
      <c r="B62" s="30"/>
      <c r="C62" s="30"/>
    </row>
    <row r="63" spans="2:3" ht="30" x14ac:dyDescent="0.35">
      <c r="B63" s="30" t="s">
        <v>105</v>
      </c>
      <c r="C63" s="30" t="s">
        <v>241</v>
      </c>
    </row>
    <row r="64" spans="2:3" x14ac:dyDescent="0.35">
      <c r="C64" s="36"/>
    </row>
    <row r="65" spans="2:3" x14ac:dyDescent="0.35">
      <c r="B65" s="9" t="s">
        <v>93</v>
      </c>
      <c r="C65" s="34" t="s">
        <v>242</v>
      </c>
    </row>
    <row r="66" spans="2:3" ht="30" x14ac:dyDescent="0.35">
      <c r="B66" s="30" t="s">
        <v>186</v>
      </c>
      <c r="C66" s="35" t="s">
        <v>243</v>
      </c>
    </row>
    <row r="68" spans="2:3" x14ac:dyDescent="0.35">
      <c r="B68" s="36" t="s">
        <v>187</v>
      </c>
      <c r="C68" s="39" t="s">
        <v>244</v>
      </c>
    </row>
    <row r="69" spans="2:3" x14ac:dyDescent="0.35">
      <c r="B69" s="36"/>
      <c r="C69" s="36"/>
    </row>
    <row r="70" spans="2:3" x14ac:dyDescent="0.35">
      <c r="B70" s="9" t="s">
        <v>43</v>
      </c>
      <c r="C70" s="9" t="s">
        <v>245</v>
      </c>
    </row>
    <row r="71" spans="2:3" ht="30" x14ac:dyDescent="0.35">
      <c r="B71" s="30" t="s">
        <v>188</v>
      </c>
      <c r="C71" s="30" t="s">
        <v>246</v>
      </c>
    </row>
    <row r="73" spans="2:3" x14ac:dyDescent="0.35">
      <c r="B73" s="36" t="s">
        <v>96</v>
      </c>
      <c r="C73" s="36" t="s">
        <v>247</v>
      </c>
    </row>
    <row r="74" spans="2:3" x14ac:dyDescent="0.35">
      <c r="B74" s="36"/>
      <c r="C74" s="36"/>
    </row>
    <row r="75" spans="2:3" x14ac:dyDescent="0.35">
      <c r="B75" s="9" t="s">
        <v>94</v>
      </c>
      <c r="C75" s="9" t="s">
        <v>248</v>
      </c>
    </row>
    <row r="76" spans="2:3" ht="45" x14ac:dyDescent="0.35">
      <c r="B76" s="30" t="s">
        <v>189</v>
      </c>
      <c r="C76" s="35" t="s">
        <v>249</v>
      </c>
    </row>
    <row r="78" spans="2:3" x14ac:dyDescent="0.35">
      <c r="B78" s="36" t="s">
        <v>95</v>
      </c>
      <c r="C78" s="36" t="s">
        <v>250</v>
      </c>
    </row>
    <row r="79" spans="2:3" x14ac:dyDescent="0.35">
      <c r="B79" s="36"/>
    </row>
    <row r="80" spans="2:3" x14ac:dyDescent="0.35">
      <c r="B80" s="9" t="s">
        <v>45</v>
      </c>
      <c r="C80" s="34" t="s">
        <v>251</v>
      </c>
    </row>
    <row r="81" spans="2:3" ht="30" x14ac:dyDescent="0.35">
      <c r="B81" s="30" t="s">
        <v>190</v>
      </c>
      <c r="C81" s="35" t="s">
        <v>252</v>
      </c>
    </row>
    <row r="83" spans="2:3" x14ac:dyDescent="0.35">
      <c r="B83" s="3" t="s">
        <v>396</v>
      </c>
      <c r="C83" s="35" t="s">
        <v>253</v>
      </c>
    </row>
    <row r="85" spans="2:3" x14ac:dyDescent="0.35">
      <c r="B85" s="9" t="s">
        <v>83</v>
      </c>
      <c r="C85" s="34" t="s">
        <v>83</v>
      </c>
    </row>
    <row r="86" spans="2:3" ht="45" x14ac:dyDescent="0.35">
      <c r="B86" s="30" t="s">
        <v>106</v>
      </c>
      <c r="C86" s="35" t="s">
        <v>254</v>
      </c>
    </row>
    <row r="88" spans="2:3" x14ac:dyDescent="0.35">
      <c r="B88" s="3" t="s">
        <v>198</v>
      </c>
      <c r="C88" s="35" t="s">
        <v>255</v>
      </c>
    </row>
    <row r="90" spans="2:3" x14ac:dyDescent="0.35">
      <c r="B90" s="2" t="s">
        <v>100</v>
      </c>
      <c r="C90" s="9" t="s">
        <v>256</v>
      </c>
    </row>
    <row r="91" spans="2:3" ht="45" x14ac:dyDescent="0.35">
      <c r="B91" s="31" t="s">
        <v>107</v>
      </c>
      <c r="C91" s="30" t="s">
        <v>257</v>
      </c>
    </row>
    <row r="92" spans="2:3" x14ac:dyDescent="0.35">
      <c r="B92" s="2"/>
    </row>
    <row r="93" spans="2:3" ht="45" x14ac:dyDescent="0.35">
      <c r="B93" s="31" t="s">
        <v>400</v>
      </c>
      <c r="C93" s="30" t="s">
        <v>401</v>
      </c>
    </row>
    <row r="94" spans="2:3" x14ac:dyDescent="0.35">
      <c r="C94" s="30"/>
    </row>
    <row r="95" spans="2:3" x14ac:dyDescent="0.35">
      <c r="B95" s="40" t="s">
        <v>47</v>
      </c>
      <c r="C95" s="40" t="s">
        <v>258</v>
      </c>
    </row>
    <row r="96" spans="2:3" ht="45" x14ac:dyDescent="0.35">
      <c r="B96" s="30" t="s">
        <v>84</v>
      </c>
      <c r="C96" s="30" t="s">
        <v>259</v>
      </c>
    </row>
    <row r="97" spans="2:3" x14ac:dyDescent="0.35">
      <c r="B97" s="30"/>
      <c r="C97" s="30"/>
    </row>
    <row r="98" spans="2:3" x14ac:dyDescent="0.35">
      <c r="B98" s="30" t="s">
        <v>199</v>
      </c>
      <c r="C98" s="30" t="s">
        <v>260</v>
      </c>
    </row>
    <row r="99" spans="2:3" x14ac:dyDescent="0.35">
      <c r="B99" s="30"/>
    </row>
    <row r="100" spans="2:3" x14ac:dyDescent="0.35">
      <c r="B100" s="8" t="s">
        <v>104</v>
      </c>
      <c r="C100" s="8" t="s">
        <v>261</v>
      </c>
    </row>
    <row r="101" spans="2:3" x14ac:dyDescent="0.35">
      <c r="C101" s="8"/>
    </row>
    <row r="102" spans="2:3" x14ac:dyDescent="0.35">
      <c r="B102" s="9" t="s">
        <v>92</v>
      </c>
      <c r="C102" s="9" t="s">
        <v>262</v>
      </c>
    </row>
    <row r="103" spans="2:3" ht="30" x14ac:dyDescent="0.35">
      <c r="B103" s="30" t="s">
        <v>108</v>
      </c>
      <c r="C103" s="30" t="s">
        <v>263</v>
      </c>
    </row>
    <row r="105" spans="2:3" x14ac:dyDescent="0.35">
      <c r="B105" s="8" t="s">
        <v>85</v>
      </c>
      <c r="C105" s="8" t="s">
        <v>264</v>
      </c>
    </row>
    <row r="106" spans="2:3" x14ac:dyDescent="0.35">
      <c r="B106" s="8"/>
      <c r="C106" s="8"/>
    </row>
    <row r="107" spans="2:3" x14ac:dyDescent="0.35">
      <c r="B107" s="9" t="s">
        <v>182</v>
      </c>
      <c r="C107" s="9" t="s">
        <v>265</v>
      </c>
    </row>
    <row r="108" spans="2:3" ht="30" x14ac:dyDescent="0.35">
      <c r="B108" s="3" t="s">
        <v>152</v>
      </c>
      <c r="C108" s="30" t="s">
        <v>266</v>
      </c>
    </row>
    <row r="109" spans="2:3" x14ac:dyDescent="0.35">
      <c r="C109" s="8"/>
    </row>
    <row r="110" spans="2:3" x14ac:dyDescent="0.35">
      <c r="B110" s="3" t="s">
        <v>397</v>
      </c>
      <c r="C110" s="3" t="s">
        <v>398</v>
      </c>
    </row>
    <row r="111" spans="2:3" x14ac:dyDescent="0.35">
      <c r="B111" s="8"/>
    </row>
    <row r="112" spans="2:3" x14ac:dyDescent="0.35">
      <c r="B112" s="9" t="s">
        <v>86</v>
      </c>
      <c r="C112" s="9" t="s">
        <v>267</v>
      </c>
    </row>
    <row r="113" spans="2:3" ht="30" x14ac:dyDescent="0.35">
      <c r="B113" s="30" t="s">
        <v>87</v>
      </c>
      <c r="C113" s="30" t="s">
        <v>268</v>
      </c>
    </row>
    <row r="114" spans="2:3" x14ac:dyDescent="0.35">
      <c r="B114" s="8"/>
      <c r="C114" s="30"/>
    </row>
    <row r="115" spans="2:3" x14ac:dyDescent="0.35">
      <c r="B115" s="9" t="s">
        <v>151</v>
      </c>
      <c r="C115" s="40" t="s">
        <v>269</v>
      </c>
    </row>
    <row r="116" spans="2:3" x14ac:dyDescent="0.35">
      <c r="B116" s="3" t="s">
        <v>399</v>
      </c>
      <c r="C116" s="30" t="s">
        <v>270</v>
      </c>
    </row>
    <row r="117" spans="2:3" x14ac:dyDescent="0.35">
      <c r="B117" s="8"/>
    </row>
    <row r="118" spans="2:3" x14ac:dyDescent="0.35">
      <c r="B118" s="33" t="s">
        <v>200</v>
      </c>
      <c r="C118" s="34" t="s">
        <v>271</v>
      </c>
    </row>
    <row r="119" spans="2:3" ht="30" x14ac:dyDescent="0.35">
      <c r="B119" s="30" t="s">
        <v>88</v>
      </c>
      <c r="C119" s="35" t="s">
        <v>272</v>
      </c>
    </row>
    <row r="120" spans="2:3" x14ac:dyDescent="0.35">
      <c r="B120" s="30"/>
      <c r="C120" s="30"/>
    </row>
    <row r="121" spans="2:3" x14ac:dyDescent="0.35">
      <c r="B121" s="30" t="s">
        <v>201</v>
      </c>
      <c r="C121" s="38" t="s">
        <v>273</v>
      </c>
    </row>
    <row r="122" spans="2:3" x14ac:dyDescent="0.35">
      <c r="B122" s="30"/>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4FB51-4C0D-4958-842C-851E192B465F}">
  <dimension ref="B2:N393"/>
  <sheetViews>
    <sheetView zoomScale="90" zoomScaleNormal="90" workbookViewId="0">
      <pane xSplit="2" ySplit="4" topLeftCell="C245" activePane="bottomRight" state="frozen"/>
      <selection pane="topRight" activeCell="C1" sqref="C1"/>
      <selection pane="bottomLeft" activeCell="A5" sqref="A5"/>
      <selection pane="bottomRight" activeCell="D39" sqref="D39"/>
    </sheetView>
  </sheetViews>
  <sheetFormatPr baseColWidth="10" defaultColWidth="11.42578125" defaultRowHeight="15" x14ac:dyDescent="0.35"/>
  <cols>
    <col min="1" max="1" width="11.42578125" style="3"/>
    <col min="2" max="2" width="87.140625" style="3" bestFit="1" customWidth="1"/>
    <col min="3" max="3" width="114.28515625" style="3" bestFit="1" customWidth="1"/>
    <col min="4" max="4" width="15.28515625" style="3" bestFit="1" customWidth="1"/>
    <col min="5" max="5" width="11" style="3" bestFit="1" customWidth="1"/>
    <col min="6" max="16384" width="11.42578125" style="3"/>
  </cols>
  <sheetData>
    <row r="2" spans="2:5" ht="21.75" x14ac:dyDescent="0.5">
      <c r="B2" s="1" t="s">
        <v>16</v>
      </c>
      <c r="C2" s="1" t="s">
        <v>207</v>
      </c>
    </row>
    <row r="3" spans="2:5" x14ac:dyDescent="0.35">
      <c r="B3" s="4"/>
      <c r="C3" s="4"/>
      <c r="D3" s="5" t="s">
        <v>12</v>
      </c>
      <c r="E3" s="5" t="s">
        <v>12</v>
      </c>
    </row>
    <row r="4" spans="2:5" x14ac:dyDescent="0.35">
      <c r="B4" s="6" t="s">
        <v>17</v>
      </c>
      <c r="C4" s="6" t="s">
        <v>278</v>
      </c>
      <c r="D4" s="7">
        <v>46022</v>
      </c>
      <c r="E4" s="7">
        <v>45657</v>
      </c>
    </row>
    <row r="6" spans="2:5" x14ac:dyDescent="0.35">
      <c r="B6" s="8" t="s">
        <v>0</v>
      </c>
      <c r="C6" s="8" t="s">
        <v>210</v>
      </c>
    </row>
    <row r="8" spans="2:5" x14ac:dyDescent="0.35">
      <c r="B8" s="9" t="s">
        <v>18</v>
      </c>
      <c r="C8" s="9" t="s">
        <v>279</v>
      </c>
    </row>
    <row r="9" spans="2:5" x14ac:dyDescent="0.35">
      <c r="B9" s="3" t="s">
        <v>195</v>
      </c>
      <c r="C9" s="3" t="s">
        <v>280</v>
      </c>
      <c r="D9" s="10">
        <f>'Basis for calculations'!E13</f>
        <v>28307.16238842539</v>
      </c>
      <c r="E9" s="10">
        <f>'Basis for calculations'!F13</f>
        <v>26007.418063910573</v>
      </c>
    </row>
    <row r="10" spans="2:5" x14ac:dyDescent="0.35">
      <c r="B10" s="3" t="s">
        <v>19</v>
      </c>
      <c r="C10" s="3" t="s">
        <v>281</v>
      </c>
      <c r="D10" s="23">
        <v>500</v>
      </c>
      <c r="E10" s="23">
        <v>500</v>
      </c>
    </row>
    <row r="11" spans="2:5" x14ac:dyDescent="0.35">
      <c r="B11" s="11" t="s">
        <v>18</v>
      </c>
      <c r="C11" s="11" t="s">
        <v>279</v>
      </c>
      <c r="D11" s="12">
        <f>D9/D10</f>
        <v>56.614324776850779</v>
      </c>
      <c r="E11" s="12">
        <f>E9/E10</f>
        <v>52.014836127821148</v>
      </c>
    </row>
    <row r="12" spans="2:5" x14ac:dyDescent="0.35">
      <c r="D12" s="13"/>
      <c r="E12" s="13"/>
    </row>
    <row r="13" spans="2:5" x14ac:dyDescent="0.35">
      <c r="B13" s="2" t="s">
        <v>377</v>
      </c>
      <c r="C13" s="2" t="s">
        <v>282</v>
      </c>
      <c r="D13" s="13"/>
      <c r="E13" s="13"/>
    </row>
    <row r="14" spans="2:5" x14ac:dyDescent="0.35">
      <c r="B14" s="3" t="s">
        <v>50</v>
      </c>
      <c r="C14" s="3" t="s">
        <v>283</v>
      </c>
      <c r="D14" s="10">
        <f>'Basis for calculations'!E14</f>
        <v>6556.2365064266769</v>
      </c>
      <c r="E14" s="10">
        <f>'Basis for calculations'!F14</f>
        <v>5139.1678502381455</v>
      </c>
    </row>
    <row r="15" spans="2:5" x14ac:dyDescent="0.35">
      <c r="B15" s="3" t="s">
        <v>20</v>
      </c>
      <c r="C15" s="3" t="s">
        <v>284</v>
      </c>
      <c r="D15" s="24">
        <f>'Basis for calculations'!E15</f>
        <v>7.4597271105734983E-2</v>
      </c>
      <c r="E15" s="10">
        <f>'Basis for calculations'!F15</f>
        <v>-1.4307620939518846</v>
      </c>
    </row>
    <row r="16" spans="2:5" x14ac:dyDescent="0.35">
      <c r="B16" s="3" t="s">
        <v>21</v>
      </c>
      <c r="C16" s="3" t="s">
        <v>285</v>
      </c>
      <c r="D16" s="13">
        <f>'Basis for calculations'!E16</f>
        <v>140.21952205000005</v>
      </c>
      <c r="E16" s="13">
        <f>'Basis for calculations'!F16</f>
        <v>134.39699964000022</v>
      </c>
    </row>
    <row r="17" spans="2:5" x14ac:dyDescent="0.35">
      <c r="B17" s="11" t="s">
        <v>51</v>
      </c>
      <c r="C17" s="11" t="s">
        <v>286</v>
      </c>
      <c r="D17" s="12">
        <f>D14-D15-D16</f>
        <v>6415.9423871055715</v>
      </c>
      <c r="E17" s="12">
        <f t="shared" ref="E17" si="0">E14-E15-E16</f>
        <v>5006.2016126920971</v>
      </c>
    </row>
    <row r="18" spans="2:5" x14ac:dyDescent="0.35">
      <c r="B18" s="3" t="s">
        <v>22</v>
      </c>
      <c r="C18" s="3" t="s">
        <v>287</v>
      </c>
      <c r="D18" s="13">
        <f>'Basis for calculations'!E17</f>
        <v>23542.288694999999</v>
      </c>
      <c r="E18" s="13">
        <f>'Basis for calculations'!F17</f>
        <v>22087.998186999997</v>
      </c>
    </row>
    <row r="19" spans="2:5" x14ac:dyDescent="0.35">
      <c r="B19" s="3" t="s">
        <v>23</v>
      </c>
      <c r="C19" s="3" t="s">
        <v>288</v>
      </c>
      <c r="D19" s="13">
        <f>'Basis for calculations'!E18</f>
        <v>15476.962400999999</v>
      </c>
      <c r="E19" s="13">
        <f>'Basis for calculations'!F18</f>
        <v>13991.270898999999</v>
      </c>
    </row>
    <row r="20" spans="2:5" x14ac:dyDescent="0.35">
      <c r="B20" s="11" t="s">
        <v>378</v>
      </c>
      <c r="C20" s="11" t="s">
        <v>289</v>
      </c>
      <c r="D20" s="20">
        <f>D17/(D18)</f>
        <v>0.27252840495784991</v>
      </c>
      <c r="E20" s="20">
        <f>E17/(E18)</f>
        <v>0.22664804525556881</v>
      </c>
    </row>
    <row r="21" spans="2:5" x14ac:dyDescent="0.35">
      <c r="B21" s="15" t="s">
        <v>379</v>
      </c>
      <c r="C21" s="15" t="s">
        <v>290</v>
      </c>
      <c r="D21" s="25">
        <f>D17/(D19)</f>
        <v>0.41454790810185232</v>
      </c>
      <c r="E21" s="25">
        <f>E17/(E19)</f>
        <v>0.3578089259246568</v>
      </c>
    </row>
    <row r="23" spans="2:5" x14ac:dyDescent="0.35">
      <c r="B23" s="2" t="s">
        <v>103</v>
      </c>
      <c r="C23" s="2" t="s">
        <v>291</v>
      </c>
    </row>
    <row r="24" spans="2:5" x14ac:dyDescent="0.35">
      <c r="B24" s="3" t="s">
        <v>24</v>
      </c>
      <c r="C24" s="3" t="s">
        <v>292</v>
      </c>
      <c r="D24" s="10">
        <f>'Basis for calculations'!E21</f>
        <v>2981.233999023963</v>
      </c>
      <c r="E24" s="10">
        <f>'Basis for calculations'!F21</f>
        <v>2464.6464666061111</v>
      </c>
    </row>
    <row r="25" spans="2:5" x14ac:dyDescent="0.35">
      <c r="B25" s="16" t="s">
        <v>25</v>
      </c>
      <c r="C25" s="16" t="s">
        <v>293</v>
      </c>
      <c r="D25" s="10">
        <f>-'Basis for calculations'!E22</f>
        <v>-642.02213597000002</v>
      </c>
      <c r="E25" s="10">
        <f>-'Basis for calculations'!F22</f>
        <v>-270.30548793999986</v>
      </c>
    </row>
    <row r="26" spans="2:5" x14ac:dyDescent="0.35">
      <c r="B26" s="16" t="s">
        <v>26</v>
      </c>
      <c r="C26" s="16" t="s">
        <v>294</v>
      </c>
      <c r="D26" s="13">
        <f>-'Basis for calculations'!E24</f>
        <v>255.13291111000001</v>
      </c>
      <c r="E26" s="13">
        <f>-'Basis for calculations'!F24</f>
        <v>225.89961815000001</v>
      </c>
    </row>
    <row r="27" spans="2:5" x14ac:dyDescent="0.35">
      <c r="B27" s="16" t="s">
        <v>27</v>
      </c>
      <c r="C27" s="16" t="s">
        <v>295</v>
      </c>
      <c r="D27" s="13">
        <f>-'Basis for calculations'!E25</f>
        <v>34.797442216959517</v>
      </c>
      <c r="E27" s="13">
        <f>-'Basis for calculations'!F25</f>
        <v>38.023468531692707</v>
      </c>
    </row>
    <row r="28" spans="2:5" x14ac:dyDescent="0.35">
      <c r="B28" s="16" t="s">
        <v>72</v>
      </c>
      <c r="C28" s="16" t="s">
        <v>297</v>
      </c>
      <c r="D28" s="13">
        <f>-'Basis for calculations'!E26-'Basis for calculations'!E27</f>
        <v>1.7135543847000001</v>
      </c>
      <c r="E28" s="13">
        <f>-'Basis for calculations'!F26-'Basis for calculations'!F27</f>
        <v>0</v>
      </c>
    </row>
    <row r="29" spans="2:5" x14ac:dyDescent="0.35">
      <c r="B29" s="11" t="s">
        <v>109</v>
      </c>
      <c r="C29" s="11" t="s">
        <v>292</v>
      </c>
      <c r="D29" s="17">
        <f t="shared" ref="D29:E29" si="1">SUM(D24:D28)</f>
        <v>2630.8557707656223</v>
      </c>
      <c r="E29" s="17">
        <f t="shared" si="1"/>
        <v>2458.2640653478043</v>
      </c>
    </row>
    <row r="30" spans="2:5" x14ac:dyDescent="0.35">
      <c r="B30" s="10" t="s">
        <v>111</v>
      </c>
      <c r="C30" s="10" t="s">
        <v>296</v>
      </c>
      <c r="D30" s="10">
        <f>'Basis for calculations'!E29</f>
        <v>64544.224619999994</v>
      </c>
      <c r="E30" s="10">
        <f>'Basis for calculations'!F29</f>
        <v>62379.711350999998</v>
      </c>
    </row>
    <row r="31" spans="2:5" x14ac:dyDescent="0.35">
      <c r="B31" s="11" t="s">
        <v>28</v>
      </c>
      <c r="C31" s="11" t="s">
        <v>220</v>
      </c>
      <c r="D31" s="14">
        <f t="shared" ref="D31" si="2">D29/D30</f>
        <v>4.0760513992609222E-2</v>
      </c>
      <c r="E31" s="14">
        <f>E29/E30</f>
        <v>3.9408070542609142E-2</v>
      </c>
    </row>
    <row r="33" spans="2:5" x14ac:dyDescent="0.35">
      <c r="B33" s="9" t="s">
        <v>276</v>
      </c>
      <c r="C33" s="9" t="s">
        <v>223</v>
      </c>
    </row>
    <row r="34" spans="2:5" x14ac:dyDescent="0.35">
      <c r="B34" s="36" t="s">
        <v>380</v>
      </c>
      <c r="C34" s="36" t="s">
        <v>381</v>
      </c>
      <c r="D34" s="10">
        <f>'Basis for calculations'!E19</f>
        <v>6556.1619091555704</v>
      </c>
      <c r="E34" s="10">
        <f>'Basis for calculations'!F19</f>
        <v>5140.5986123320981</v>
      </c>
    </row>
    <row r="35" spans="2:5" x14ac:dyDescent="0.35">
      <c r="B35" s="3" t="s">
        <v>388</v>
      </c>
      <c r="C35" s="3" t="s">
        <v>384</v>
      </c>
      <c r="D35" s="24">
        <v>5000</v>
      </c>
      <c r="E35" s="24">
        <f>500*9</f>
        <v>4500</v>
      </c>
    </row>
    <row r="36" spans="2:5" x14ac:dyDescent="0.35">
      <c r="B36" s="11" t="s">
        <v>389</v>
      </c>
      <c r="C36" s="11" t="s">
        <v>386</v>
      </c>
      <c r="D36" s="44">
        <f>D35/D34</f>
        <v>0.76264132418962738</v>
      </c>
      <c r="E36" s="45">
        <f>E35/E34</f>
        <v>0.87538443270102306</v>
      </c>
    </row>
    <row r="37" spans="2:5" x14ac:dyDescent="0.35">
      <c r="B37" s="3" t="s">
        <v>390</v>
      </c>
      <c r="C37" s="3" t="s">
        <v>385</v>
      </c>
      <c r="D37" s="24">
        <v>2250</v>
      </c>
      <c r="E37" s="10">
        <f>500*1</f>
        <v>500</v>
      </c>
    </row>
    <row r="38" spans="2:5" x14ac:dyDescent="0.35">
      <c r="B38" s="11" t="s">
        <v>391</v>
      </c>
      <c r="C38" s="11" t="s">
        <v>387</v>
      </c>
      <c r="D38" s="44">
        <f>D37/D34</f>
        <v>0.34318859588533235</v>
      </c>
      <c r="E38" s="44">
        <f>E37/E34</f>
        <v>9.7264936966780333E-2</v>
      </c>
    </row>
    <row r="39" spans="2:5" x14ac:dyDescent="0.35">
      <c r="B39" s="11" t="s">
        <v>276</v>
      </c>
      <c r="C39" s="11" t="s">
        <v>223</v>
      </c>
      <c r="D39" s="44">
        <f>D36+D38</f>
        <v>1.1058299200749597</v>
      </c>
      <c r="E39" s="44">
        <f>E36+E38</f>
        <v>0.97264936966780335</v>
      </c>
    </row>
    <row r="41" spans="2:5" x14ac:dyDescent="0.35">
      <c r="B41" s="9" t="s">
        <v>47</v>
      </c>
      <c r="C41" s="9" t="s">
        <v>309</v>
      </c>
      <c r="D41" s="13"/>
      <c r="E41" s="13"/>
    </row>
    <row r="42" spans="2:5" x14ac:dyDescent="0.35">
      <c r="B42" s="3" t="s">
        <v>48</v>
      </c>
      <c r="C42" s="3" t="s">
        <v>310</v>
      </c>
      <c r="D42" s="10">
        <f>'Basis for calculations'!E$142</f>
        <v>8495.2712091283302</v>
      </c>
      <c r="E42" s="10">
        <f>'Basis for calculations'!F$142</f>
        <v>6823.442189604978</v>
      </c>
    </row>
    <row r="43" spans="2:5" x14ac:dyDescent="0.35">
      <c r="B43" s="3" t="s">
        <v>49</v>
      </c>
      <c r="C43" s="3" t="s">
        <v>311</v>
      </c>
      <c r="D43" s="10">
        <f>'Basis for calculations'!E$143+'Basis for calculations'!E$144</f>
        <v>-2078.2443283964881</v>
      </c>
      <c r="E43" s="10">
        <f>'Basis for calculations'!F$143+'Basis for calculations'!F$144</f>
        <v>-1642.7188708423566</v>
      </c>
    </row>
    <row r="44" spans="2:5" x14ac:dyDescent="0.35">
      <c r="B44" s="11" t="s">
        <v>47</v>
      </c>
      <c r="C44" s="11" t="s">
        <v>309</v>
      </c>
      <c r="D44" s="14">
        <f t="shared" ref="D44:E44" si="3">-D43/D42</f>
        <v>0.24463543037488611</v>
      </c>
      <c r="E44" s="14">
        <f t="shared" si="3"/>
        <v>0.2407463601501483</v>
      </c>
    </row>
    <row r="46" spans="2:5" x14ac:dyDescent="0.35">
      <c r="B46" s="8" t="s">
        <v>393</v>
      </c>
      <c r="C46" s="8" t="s">
        <v>394</v>
      </c>
    </row>
    <row r="48" spans="2:5" x14ac:dyDescent="0.35">
      <c r="B48" s="9" t="s">
        <v>112</v>
      </c>
      <c r="C48" s="9" t="s">
        <v>298</v>
      </c>
    </row>
    <row r="49" spans="2:5" x14ac:dyDescent="0.35">
      <c r="B49" s="3" t="s">
        <v>40</v>
      </c>
      <c r="C49" s="3" t="s">
        <v>299</v>
      </c>
      <c r="D49" s="10">
        <f>+'Basis for calculations'!E131</f>
        <v>43488.874117561194</v>
      </c>
      <c r="E49" s="10">
        <f>+'Basis for calculations'!F131</f>
        <v>38882.784866900693</v>
      </c>
    </row>
    <row r="50" spans="2:5" x14ac:dyDescent="0.35">
      <c r="B50" s="3" t="s">
        <v>191</v>
      </c>
      <c r="C50" s="3" t="s">
        <v>300</v>
      </c>
      <c r="D50" s="10">
        <f>+'Basis for calculations'!E132</f>
        <v>-30986.009171811351</v>
      </c>
      <c r="E50" s="10">
        <f>+'Basis for calculations'!F132</f>
        <v>-28982.969852006841</v>
      </c>
    </row>
    <row r="51" spans="2:5" x14ac:dyDescent="0.35">
      <c r="B51" s="3" t="s">
        <v>192</v>
      </c>
      <c r="C51" s="3" t="s">
        <v>301</v>
      </c>
      <c r="D51" s="10">
        <f>+'Basis for calculations'!E133</f>
        <v>-5620.5288445465103</v>
      </c>
      <c r="E51" s="10">
        <f>+'Basis for calculations'!F133</f>
        <v>-4842.5714942486757</v>
      </c>
    </row>
    <row r="52" spans="2:5" x14ac:dyDescent="0.35">
      <c r="B52" s="3" t="s">
        <v>73</v>
      </c>
      <c r="C52" s="3" t="s">
        <v>302</v>
      </c>
      <c r="D52" s="10">
        <f>+'Basis for calculations'!E135</f>
        <v>-1773.9578147090263</v>
      </c>
      <c r="E52" s="10">
        <f>+'Basis for calculations'!F135</f>
        <v>-993.5753598106628</v>
      </c>
    </row>
    <row r="53" spans="2:5" x14ac:dyDescent="0.35">
      <c r="B53" s="3" t="s">
        <v>74</v>
      </c>
      <c r="C53" s="3" t="s">
        <v>303</v>
      </c>
      <c r="D53" s="10">
        <f>+'Basis for calculations'!E136</f>
        <v>1853.0542935089154</v>
      </c>
      <c r="E53" s="10">
        <f>+'Basis for calculations'!F136</f>
        <v>1394.5959654560138</v>
      </c>
    </row>
    <row r="54" spans="2:5" x14ac:dyDescent="0.35">
      <c r="B54" s="11" t="s">
        <v>112</v>
      </c>
      <c r="C54" s="11" t="s">
        <v>304</v>
      </c>
      <c r="D54" s="17">
        <f t="shared" ref="D54:E54" si="4">SUM(D49:D53)</f>
        <v>6961.432580003222</v>
      </c>
      <c r="E54" s="17">
        <f t="shared" si="4"/>
        <v>5458.2641262905263</v>
      </c>
    </row>
    <row r="55" spans="2:5" x14ac:dyDescent="0.35">
      <c r="D55" s="13"/>
      <c r="E55" s="13"/>
    </row>
    <row r="56" spans="2:5" x14ac:dyDescent="0.35">
      <c r="B56" s="9" t="s">
        <v>113</v>
      </c>
      <c r="C56" s="9" t="s">
        <v>305</v>
      </c>
      <c r="D56" s="13"/>
      <c r="E56" s="13"/>
    </row>
    <row r="57" spans="2:5" x14ac:dyDescent="0.35">
      <c r="B57" s="3" t="s">
        <v>40</v>
      </c>
      <c r="C57" s="3" t="s">
        <v>299</v>
      </c>
      <c r="D57" s="10">
        <f>'Basis for calculations'!E120</f>
        <v>719.34354069000005</v>
      </c>
      <c r="E57" s="10">
        <f>'Basis for calculations'!F120</f>
        <v>523.36418495999999</v>
      </c>
    </row>
    <row r="58" spans="2:5" x14ac:dyDescent="0.35">
      <c r="B58" s="3" t="s">
        <v>191</v>
      </c>
      <c r="C58" s="3" t="s">
        <v>300</v>
      </c>
      <c r="D58" s="10">
        <f>'Basis for calculations'!E121</f>
        <v>-725.75820288</v>
      </c>
      <c r="E58" s="10">
        <f>'Basis for calculations'!F121</f>
        <v>-366.25727150999995</v>
      </c>
    </row>
    <row r="59" spans="2:5" x14ac:dyDescent="0.35">
      <c r="B59" s="3" t="s">
        <v>192</v>
      </c>
      <c r="C59" s="3" t="s">
        <v>301</v>
      </c>
      <c r="D59" s="10">
        <f>'Basis for calculations'!E122</f>
        <v>-193.97446719999999</v>
      </c>
      <c r="E59" s="10">
        <f>'Basis for calculations'!F122</f>
        <v>-124.02082046999999</v>
      </c>
    </row>
    <row r="60" spans="2:5" x14ac:dyDescent="0.35">
      <c r="B60" s="3" t="s">
        <v>73</v>
      </c>
      <c r="C60" s="3" t="s">
        <v>302</v>
      </c>
      <c r="D60" s="10">
        <f>'Basis for calculations'!E124</f>
        <v>-871.43173585</v>
      </c>
      <c r="E60" s="10">
        <f>'Basis for calculations'!F124</f>
        <v>-33.979096229999996</v>
      </c>
    </row>
    <row r="61" spans="2:5" x14ac:dyDescent="0.35">
      <c r="B61" s="3" t="s">
        <v>74</v>
      </c>
      <c r="C61" s="3" t="s">
        <v>303</v>
      </c>
      <c r="D61" s="10">
        <f>'Basis for calculations'!E125</f>
        <v>951.88896491999992</v>
      </c>
      <c r="E61" s="10">
        <f>'Basis for calculations'!F125</f>
        <v>72.575288059999991</v>
      </c>
    </row>
    <row r="62" spans="2:5" x14ac:dyDescent="0.35">
      <c r="B62" s="11" t="s">
        <v>113</v>
      </c>
      <c r="C62" s="11" t="s">
        <v>306</v>
      </c>
      <c r="D62" s="17">
        <f t="shared" ref="D62:E62" si="5">SUM(D57:D61)</f>
        <v>-119.93190031999995</v>
      </c>
      <c r="E62" s="17">
        <f t="shared" si="5"/>
        <v>71.682284810000041</v>
      </c>
    </row>
    <row r="63" spans="2:5" x14ac:dyDescent="0.35">
      <c r="D63" s="13"/>
      <c r="E63" s="13"/>
    </row>
    <row r="64" spans="2:5" x14ac:dyDescent="0.35">
      <c r="B64" s="9" t="s">
        <v>75</v>
      </c>
      <c r="C64" s="9" t="s">
        <v>307</v>
      </c>
      <c r="D64" s="13"/>
      <c r="E64" s="13"/>
    </row>
    <row r="65" spans="2:5" x14ac:dyDescent="0.35">
      <c r="B65" s="3" t="s">
        <v>40</v>
      </c>
      <c r="C65" s="3" t="s">
        <v>299</v>
      </c>
      <c r="D65" s="10">
        <f t="shared" ref="D65:E65" si="6">D49-D57</f>
        <v>42769.530576871191</v>
      </c>
      <c r="E65" s="10">
        <f t="shared" si="6"/>
        <v>38359.42068194069</v>
      </c>
    </row>
    <row r="66" spans="2:5" x14ac:dyDescent="0.35">
      <c r="B66" s="3" t="s">
        <v>191</v>
      </c>
      <c r="C66" s="3" t="s">
        <v>300</v>
      </c>
      <c r="D66" s="10">
        <f t="shared" ref="D66:E70" si="7">D50-D58</f>
        <v>-30260.250968931352</v>
      </c>
      <c r="E66" s="10">
        <f t="shared" si="7"/>
        <v>-28616.712580496842</v>
      </c>
    </row>
    <row r="67" spans="2:5" x14ac:dyDescent="0.35">
      <c r="B67" s="3" t="s">
        <v>192</v>
      </c>
      <c r="C67" s="3" t="s">
        <v>301</v>
      </c>
      <c r="D67" s="10">
        <f t="shared" si="7"/>
        <v>-5426.5543773465106</v>
      </c>
      <c r="E67" s="10">
        <f t="shared" si="7"/>
        <v>-4718.5506737786754</v>
      </c>
    </row>
    <row r="68" spans="2:5" x14ac:dyDescent="0.35">
      <c r="B68" s="3" t="s">
        <v>73</v>
      </c>
      <c r="C68" s="3" t="s">
        <v>302</v>
      </c>
      <c r="D68" s="10">
        <f t="shared" si="7"/>
        <v>-902.52607885902626</v>
      </c>
      <c r="E68" s="10">
        <f t="shared" si="7"/>
        <v>-959.59626358066282</v>
      </c>
    </row>
    <row r="69" spans="2:5" x14ac:dyDescent="0.35">
      <c r="B69" s="3" t="s">
        <v>74</v>
      </c>
      <c r="C69" s="3" t="s">
        <v>303</v>
      </c>
      <c r="D69" s="10">
        <f t="shared" si="7"/>
        <v>901.16532858891549</v>
      </c>
      <c r="E69" s="10">
        <f t="shared" si="7"/>
        <v>1322.0206773960138</v>
      </c>
    </row>
    <row r="70" spans="2:5" x14ac:dyDescent="0.35">
      <c r="B70" s="11" t="s">
        <v>75</v>
      </c>
      <c r="C70" s="11" t="s">
        <v>308</v>
      </c>
      <c r="D70" s="17">
        <f t="shared" si="7"/>
        <v>7081.3644803232219</v>
      </c>
      <c r="E70" s="17">
        <f t="shared" si="7"/>
        <v>5386.5818414805262</v>
      </c>
    </row>
    <row r="71" spans="2:5" x14ac:dyDescent="0.35">
      <c r="D71" s="13"/>
      <c r="E71" s="13"/>
    </row>
    <row r="72" spans="2:5" x14ac:dyDescent="0.35">
      <c r="B72" s="9" t="s">
        <v>31</v>
      </c>
      <c r="C72" s="9" t="s">
        <v>312</v>
      </c>
    </row>
    <row r="73" spans="2:5" x14ac:dyDescent="0.35">
      <c r="B73" s="3" t="s">
        <v>191</v>
      </c>
      <c r="C73" s="3" t="s">
        <v>300</v>
      </c>
      <c r="D73" s="10">
        <f>'Basis for calculations'!E33</f>
        <v>-11734.000105476844</v>
      </c>
      <c r="E73" s="10">
        <f>'Basis for calculations'!F33</f>
        <v>-10612.174771661497</v>
      </c>
    </row>
    <row r="74" spans="2:5" x14ac:dyDescent="0.35">
      <c r="B74" s="3" t="s">
        <v>40</v>
      </c>
      <c r="C74" s="3" t="s">
        <v>299</v>
      </c>
      <c r="D74" s="10">
        <f>'Basis for calculations'!E32</f>
        <v>17697.954357209725</v>
      </c>
      <c r="E74" s="10">
        <f>'Basis for calculations'!F32</f>
        <v>15179.000389037035</v>
      </c>
    </row>
    <row r="75" spans="2:5" x14ac:dyDescent="0.35">
      <c r="B75" s="11" t="s">
        <v>31</v>
      </c>
      <c r="C75" s="11" t="s">
        <v>312</v>
      </c>
      <c r="D75" s="14">
        <f>-D73/D74</f>
        <v>0.66301448566549681</v>
      </c>
      <c r="E75" s="14">
        <f>-E73/E74</f>
        <v>0.699135285570326</v>
      </c>
    </row>
    <row r="77" spans="2:5" x14ac:dyDescent="0.35">
      <c r="B77" s="9" t="s">
        <v>157</v>
      </c>
      <c r="C77" s="9" t="s">
        <v>313</v>
      </c>
    </row>
    <row r="78" spans="2:5" x14ac:dyDescent="0.35">
      <c r="B78" s="3" t="s">
        <v>191</v>
      </c>
      <c r="C78" s="3" t="s">
        <v>300</v>
      </c>
      <c r="D78" s="10">
        <f>'Basis for calculations'!E44</f>
        <v>-9472.1393459999999</v>
      </c>
      <c r="E78" s="10">
        <f>'Basis for calculations'!F44</f>
        <v>-8349.8375329999999</v>
      </c>
    </row>
    <row r="79" spans="2:5" x14ac:dyDescent="0.35">
      <c r="B79" s="3" t="s">
        <v>40</v>
      </c>
      <c r="C79" s="3" t="s">
        <v>299</v>
      </c>
      <c r="D79" s="10">
        <f>'Basis for calculations'!E43</f>
        <v>14637.459511999999</v>
      </c>
      <c r="E79" s="10">
        <f>'Basis for calculations'!F43</f>
        <v>12464.360896</v>
      </c>
    </row>
    <row r="80" spans="2:5" x14ac:dyDescent="0.35">
      <c r="B80" s="11" t="s">
        <v>157</v>
      </c>
      <c r="C80" s="11" t="s">
        <v>313</v>
      </c>
      <c r="D80" s="14">
        <f>-D78/D79</f>
        <v>0.64711634817740082</v>
      </c>
      <c r="E80" s="14">
        <f>-E78/E79</f>
        <v>0.66989696484796002</v>
      </c>
    </row>
    <row r="82" spans="2:5" x14ac:dyDescent="0.35">
      <c r="B82" s="9" t="s">
        <v>158</v>
      </c>
      <c r="C82" s="9" t="s">
        <v>314</v>
      </c>
    </row>
    <row r="83" spans="2:5" x14ac:dyDescent="0.35">
      <c r="B83" s="3" t="s">
        <v>191</v>
      </c>
      <c r="C83" s="3" t="s">
        <v>300</v>
      </c>
      <c r="D83" s="10">
        <f>'Basis for calculations'!E55</f>
        <v>-2261.8607594768428</v>
      </c>
      <c r="E83" s="10">
        <f>'Basis for calculations'!F55</f>
        <v>-2262.3372386614956</v>
      </c>
    </row>
    <row r="84" spans="2:5" x14ac:dyDescent="0.35">
      <c r="B84" s="3" t="s">
        <v>40</v>
      </c>
      <c r="C84" s="3" t="s">
        <v>299</v>
      </c>
      <c r="D84" s="10">
        <f>'Basis for calculations'!E54</f>
        <v>3060.4948452097237</v>
      </c>
      <c r="E84" s="10">
        <f>'Basis for calculations'!F54</f>
        <v>2714.639493037037</v>
      </c>
    </row>
    <row r="85" spans="2:5" x14ac:dyDescent="0.35">
      <c r="B85" s="11" t="s">
        <v>158</v>
      </c>
      <c r="C85" s="11" t="s">
        <v>314</v>
      </c>
      <c r="D85" s="14">
        <f>-D83/D84</f>
        <v>0.73905066790656404</v>
      </c>
      <c r="E85" s="14">
        <f>-E83/E84</f>
        <v>0.8333840439823843</v>
      </c>
    </row>
    <row r="87" spans="2:5" x14ac:dyDescent="0.35">
      <c r="B87" s="9" t="s">
        <v>32</v>
      </c>
      <c r="C87" s="9" t="s">
        <v>315</v>
      </c>
    </row>
    <row r="88" spans="2:5" x14ac:dyDescent="0.35">
      <c r="B88" s="3" t="s">
        <v>191</v>
      </c>
      <c r="C88" s="3" t="s">
        <v>300</v>
      </c>
      <c r="D88" s="10">
        <f>'Basis for calculations'!E66</f>
        <v>-16726.945710378855</v>
      </c>
      <c r="E88" s="10">
        <f>'Basis for calculations'!F66</f>
        <v>-16501.973602940652</v>
      </c>
    </row>
    <row r="89" spans="2:5" x14ac:dyDescent="0.35">
      <c r="B89" s="3" t="s">
        <v>40</v>
      </c>
      <c r="C89" s="3" t="s">
        <v>299</v>
      </c>
      <c r="D89" s="10">
        <f>'Basis for calculations'!E65</f>
        <v>22761.231051177314</v>
      </c>
      <c r="E89" s="10">
        <f>'Basis for calculations'!F65</f>
        <v>20988.317743516844</v>
      </c>
    </row>
    <row r="90" spans="2:5" x14ac:dyDescent="0.35">
      <c r="B90" s="11" t="s">
        <v>32</v>
      </c>
      <c r="C90" s="11" t="s">
        <v>315</v>
      </c>
      <c r="D90" s="14">
        <f>-D88/D89</f>
        <v>0.73488756705510716</v>
      </c>
      <c r="E90" s="14">
        <f>-E88/E89</f>
        <v>0.78624565363453225</v>
      </c>
    </row>
    <row r="92" spans="2:5" x14ac:dyDescent="0.35">
      <c r="B92" s="9" t="s">
        <v>159</v>
      </c>
      <c r="C92" s="9" t="s">
        <v>316</v>
      </c>
    </row>
    <row r="93" spans="2:5" x14ac:dyDescent="0.35">
      <c r="B93" s="3" t="s">
        <v>191</v>
      </c>
      <c r="C93" s="3" t="s">
        <v>300</v>
      </c>
      <c r="D93" s="10">
        <f>'Basis for calculations'!E77</f>
        <v>-11237.175918989999</v>
      </c>
      <c r="E93" s="10">
        <f>'Basis for calculations'!F77</f>
        <v>-11556.425771849999</v>
      </c>
    </row>
    <row r="94" spans="2:5" x14ac:dyDescent="0.35">
      <c r="B94" s="3" t="s">
        <v>40</v>
      </c>
      <c r="C94" s="3" t="s">
        <v>299</v>
      </c>
      <c r="D94" s="10">
        <f>'Basis for calculations'!E76</f>
        <v>15302.229861289999</v>
      </c>
      <c r="E94" s="10">
        <f>'Basis for calculations'!F76</f>
        <v>14066.732404509999</v>
      </c>
    </row>
    <row r="95" spans="2:5" x14ac:dyDescent="0.35">
      <c r="B95" s="11" t="s">
        <v>159</v>
      </c>
      <c r="C95" s="11" t="s">
        <v>316</v>
      </c>
      <c r="D95" s="14">
        <f>-D93/D94</f>
        <v>0.73434891652076439</v>
      </c>
      <c r="E95" s="14">
        <f>-E93/E94</f>
        <v>0.82154301649648509</v>
      </c>
    </row>
    <row r="97" spans="2:5" x14ac:dyDescent="0.35">
      <c r="B97" s="9" t="s">
        <v>160</v>
      </c>
      <c r="C97" s="9" t="s">
        <v>317</v>
      </c>
    </row>
    <row r="98" spans="2:5" x14ac:dyDescent="0.35">
      <c r="B98" s="3" t="s">
        <v>191</v>
      </c>
      <c r="C98" s="3" t="s">
        <v>300</v>
      </c>
      <c r="D98" s="10">
        <f>'Basis for calculations'!E88</f>
        <v>-5489.7697913888569</v>
      </c>
      <c r="E98" s="10">
        <f>'Basis for calculations'!F88</f>
        <v>-4945.5478310906528</v>
      </c>
    </row>
    <row r="99" spans="2:5" x14ac:dyDescent="0.35">
      <c r="B99" s="3" t="s">
        <v>40</v>
      </c>
      <c r="C99" s="3" t="s">
        <v>299</v>
      </c>
      <c r="D99" s="10">
        <f>'Basis for calculations'!E87</f>
        <v>7459.0011898873163</v>
      </c>
      <c r="E99" s="10">
        <f>'Basis for calculations'!F87</f>
        <v>6921.5853390068442</v>
      </c>
    </row>
    <row r="100" spans="2:5" x14ac:dyDescent="0.35">
      <c r="B100" s="11" t="s">
        <v>160</v>
      </c>
      <c r="C100" s="11" t="s">
        <v>317</v>
      </c>
      <c r="D100" s="14">
        <f>-D98/D99</f>
        <v>0.73599261504767122</v>
      </c>
      <c r="E100" s="14">
        <f>-E98/E99</f>
        <v>0.7145108510357937</v>
      </c>
    </row>
    <row r="102" spans="2:5" x14ac:dyDescent="0.35">
      <c r="B102" s="9" t="s">
        <v>33</v>
      </c>
      <c r="C102" s="9" t="s">
        <v>318</v>
      </c>
    </row>
    <row r="103" spans="2:5" x14ac:dyDescent="0.35">
      <c r="B103" s="3" t="s">
        <v>191</v>
      </c>
      <c r="C103" s="3" t="s">
        <v>300</v>
      </c>
      <c r="D103" s="10">
        <f>'Basis for calculations'!E99</f>
        <v>-1464.1207493084471</v>
      </c>
      <c r="E103" s="10">
        <f>'Basis for calculations'!F99</f>
        <v>-1504.2398871771909</v>
      </c>
    </row>
    <row r="104" spans="2:5" x14ac:dyDescent="0.35">
      <c r="B104" s="3" t="s">
        <v>40</v>
      </c>
      <c r="C104" s="3" t="s">
        <v>299</v>
      </c>
      <c r="D104" s="10">
        <f>'Basis for calculations'!E98</f>
        <v>2184.5803431829318</v>
      </c>
      <c r="E104" s="10">
        <f>'Basis for calculations'!F98</f>
        <v>1996.7468718042001</v>
      </c>
    </row>
    <row r="105" spans="2:5" x14ac:dyDescent="0.35">
      <c r="B105" s="11" t="s">
        <v>33</v>
      </c>
      <c r="C105" s="11" t="s">
        <v>318</v>
      </c>
      <c r="D105" s="14">
        <f t="shared" ref="D105:E105" si="8">-D103/D104</f>
        <v>0.67020686782122385</v>
      </c>
      <c r="E105" s="14">
        <f t="shared" si="8"/>
        <v>0.75334530801994204</v>
      </c>
    </row>
    <row r="107" spans="2:5" x14ac:dyDescent="0.35">
      <c r="B107" s="9" t="s">
        <v>35</v>
      </c>
      <c r="C107" s="9" t="s">
        <v>319</v>
      </c>
    </row>
    <row r="108" spans="2:5" x14ac:dyDescent="0.35">
      <c r="B108" s="3" t="s">
        <v>191</v>
      </c>
      <c r="C108" s="3" t="s">
        <v>300</v>
      </c>
      <c r="D108" s="10">
        <f>'Basis for calculations'!E110</f>
        <v>-30260.250968931348</v>
      </c>
      <c r="E108" s="10">
        <f>'Basis for calculations'!F110</f>
        <v>-28616.712580496842</v>
      </c>
    </row>
    <row r="109" spans="2:5" x14ac:dyDescent="0.35">
      <c r="B109" s="3" t="s">
        <v>40</v>
      </c>
      <c r="C109" s="3" t="s">
        <v>299</v>
      </c>
      <c r="D109" s="10">
        <f>'Basis for calculations'!E109</f>
        <v>42769.530576871191</v>
      </c>
      <c r="E109" s="10">
        <f>'Basis for calculations'!F109</f>
        <v>38359.420681940697</v>
      </c>
    </row>
    <row r="110" spans="2:5" x14ac:dyDescent="0.35">
      <c r="B110" s="11" t="s">
        <v>35</v>
      </c>
      <c r="C110" s="11" t="s">
        <v>319</v>
      </c>
      <c r="D110" s="14">
        <f t="shared" ref="D110:E110" si="9">-D108/D109</f>
        <v>0.7075188939598841</v>
      </c>
      <c r="E110" s="14">
        <f t="shared" si="9"/>
        <v>0.746015244019818</v>
      </c>
    </row>
    <row r="112" spans="2:5" x14ac:dyDescent="0.35">
      <c r="B112" s="9" t="s">
        <v>36</v>
      </c>
      <c r="C112" s="9" t="s">
        <v>320</v>
      </c>
    </row>
    <row r="113" spans="2:5" x14ac:dyDescent="0.35">
      <c r="B113" s="3" t="s">
        <v>73</v>
      </c>
      <c r="C113" s="3" t="s">
        <v>302</v>
      </c>
      <c r="D113" s="24">
        <f>'Basis for calculations'!E36</f>
        <v>-166.23239838157917</v>
      </c>
      <c r="E113" s="24">
        <f>'Basis for calculations'!F36</f>
        <v>-183.19377140617897</v>
      </c>
    </row>
    <row r="114" spans="2:5" x14ac:dyDescent="0.35">
      <c r="B114" s="3" t="s">
        <v>74</v>
      </c>
      <c r="C114" s="3" t="s">
        <v>303</v>
      </c>
      <c r="D114" s="24">
        <f>'Basis for calculations'!E37</f>
        <v>387.45736354364919</v>
      </c>
      <c r="E114" s="24">
        <f>'Basis for calculations'!F37</f>
        <v>446.22127271270665</v>
      </c>
    </row>
    <row r="115" spans="2:5" x14ac:dyDescent="0.35">
      <c r="B115" s="3" t="s">
        <v>40</v>
      </c>
      <c r="C115" s="3" t="s">
        <v>299</v>
      </c>
      <c r="D115" s="24">
        <f>'Basis for calculations'!E32</f>
        <v>17697.954357209725</v>
      </c>
      <c r="E115" s="24">
        <f>'Basis for calculations'!F32</f>
        <v>15179.000389037035</v>
      </c>
    </row>
    <row r="116" spans="2:5" x14ac:dyDescent="0.35">
      <c r="B116" s="11" t="s">
        <v>36</v>
      </c>
      <c r="C116" s="11" t="s">
        <v>320</v>
      </c>
      <c r="D116" s="20">
        <f t="shared" ref="D116:E116" si="10">-(D113+D114)/D115</f>
        <v>-1.2500030268862584E-2</v>
      </c>
      <c r="E116" s="20">
        <f t="shared" si="10"/>
        <v>-1.7328380958241369E-2</v>
      </c>
    </row>
    <row r="118" spans="2:5" x14ac:dyDescent="0.35">
      <c r="B118" s="9" t="s">
        <v>161</v>
      </c>
      <c r="C118" s="9" t="s">
        <v>321</v>
      </c>
    </row>
    <row r="119" spans="2:5" x14ac:dyDescent="0.35">
      <c r="B119" s="3" t="s">
        <v>73</v>
      </c>
      <c r="C119" s="3" t="s">
        <v>302</v>
      </c>
      <c r="D119" s="24">
        <f>'Basis for calculations'!E47</f>
        <v>-102.3687528</v>
      </c>
      <c r="E119" s="24">
        <f>'Basis for calculations'!F47</f>
        <v>-121.969635586</v>
      </c>
    </row>
    <row r="120" spans="2:5" x14ac:dyDescent="0.35">
      <c r="B120" s="3" t="s">
        <v>74</v>
      </c>
      <c r="C120" s="3" t="s">
        <v>303</v>
      </c>
      <c r="D120" s="24">
        <f>'Basis for calculations'!E48</f>
        <v>364.99086245466475</v>
      </c>
      <c r="E120" s="24">
        <f>'Basis for calculations'!F48</f>
        <v>419.42407034301766</v>
      </c>
    </row>
    <row r="121" spans="2:5" x14ac:dyDescent="0.35">
      <c r="B121" s="3" t="s">
        <v>40</v>
      </c>
      <c r="C121" s="3" t="s">
        <v>299</v>
      </c>
      <c r="D121" s="24">
        <f>'Basis for calculations'!E43</f>
        <v>14637.459511999999</v>
      </c>
      <c r="E121" s="24">
        <f>'Basis for calculations'!F43</f>
        <v>12464.360896</v>
      </c>
    </row>
    <row r="122" spans="2:5" x14ac:dyDescent="0.35">
      <c r="B122" s="11" t="s">
        <v>161</v>
      </c>
      <c r="C122" s="11" t="s">
        <v>321</v>
      </c>
      <c r="D122" s="20">
        <f t="shared" ref="D122:E122" si="11">-(D119+D120)/D121</f>
        <v>-1.794178214049804E-2</v>
      </c>
      <c r="E122" s="20">
        <f t="shared" si="11"/>
        <v>-2.3864395233651751E-2</v>
      </c>
    </row>
    <row r="124" spans="2:5" x14ac:dyDescent="0.35">
      <c r="B124" s="9" t="s">
        <v>162</v>
      </c>
      <c r="C124" s="9" t="s">
        <v>322</v>
      </c>
    </row>
    <row r="125" spans="2:5" x14ac:dyDescent="0.35">
      <c r="B125" s="3" t="s">
        <v>73</v>
      </c>
      <c r="C125" s="3" t="s">
        <v>302</v>
      </c>
      <c r="D125" s="24">
        <f>'Basis for calculations'!E58</f>
        <v>-63.863645581579192</v>
      </c>
      <c r="E125" s="24">
        <f>'Basis for calculations'!F58</f>
        <v>-61.224135820178979</v>
      </c>
    </row>
    <row r="126" spans="2:5" x14ac:dyDescent="0.35">
      <c r="B126" s="3" t="s">
        <v>74</v>
      </c>
      <c r="C126" s="3" t="s">
        <v>303</v>
      </c>
      <c r="D126" s="24">
        <f>'Basis for calculations'!E59</f>
        <v>22.466501088984398</v>
      </c>
      <c r="E126" s="24">
        <f>'Basis for calculations'!F59</f>
        <v>26.797202369688996</v>
      </c>
    </row>
    <row r="127" spans="2:5" x14ac:dyDescent="0.35">
      <c r="B127" s="3" t="s">
        <v>40</v>
      </c>
      <c r="C127" s="3" t="s">
        <v>299</v>
      </c>
      <c r="D127" s="24">
        <f>'Basis for calculations'!E54</f>
        <v>3060.4948452097237</v>
      </c>
      <c r="E127" s="24">
        <f>'Basis for calculations'!F54</f>
        <v>2714.639493037037</v>
      </c>
    </row>
    <row r="128" spans="2:5" x14ac:dyDescent="0.35">
      <c r="B128" s="11" t="s">
        <v>162</v>
      </c>
      <c r="C128" s="11" t="s">
        <v>322</v>
      </c>
      <c r="D128" s="20">
        <f t="shared" ref="D128:E128" si="12">-(D125+D126)/D127</f>
        <v>1.3526291200061802E-2</v>
      </c>
      <c r="E128" s="20">
        <f t="shared" si="12"/>
        <v>1.2681954100643551E-2</v>
      </c>
    </row>
    <row r="130" spans="2:5" x14ac:dyDescent="0.35">
      <c r="B130" s="9" t="s">
        <v>37</v>
      </c>
      <c r="C130" s="9" t="s">
        <v>323</v>
      </c>
    </row>
    <row r="131" spans="2:5" x14ac:dyDescent="0.35">
      <c r="B131" s="3" t="s">
        <v>73</v>
      </c>
      <c r="C131" s="3" t="s">
        <v>302</v>
      </c>
      <c r="D131" s="24">
        <f>'Basis for calculations'!E69</f>
        <v>-665.78950885025199</v>
      </c>
      <c r="E131" s="24">
        <f>'Basis for calculations'!F69</f>
        <v>-768.96382611389993</v>
      </c>
    </row>
    <row r="132" spans="2:5" x14ac:dyDescent="0.35">
      <c r="B132" s="3" t="s">
        <v>74</v>
      </c>
      <c r="C132" s="3" t="s">
        <v>303</v>
      </c>
      <c r="D132" s="24">
        <f>'Basis for calculations'!E70</f>
        <v>1495.5461608474495</v>
      </c>
      <c r="E132" s="24">
        <f>'Basis for calculations'!F70</f>
        <v>1637.8140091653693</v>
      </c>
    </row>
    <row r="133" spans="2:5" x14ac:dyDescent="0.35">
      <c r="B133" s="3" t="s">
        <v>40</v>
      </c>
      <c r="C133" s="3" t="s">
        <v>299</v>
      </c>
      <c r="D133" s="24">
        <f>'Basis for calculations'!E65</f>
        <v>22761.231051177314</v>
      </c>
      <c r="E133" s="24">
        <f>'Basis for calculations'!F65</f>
        <v>20988.317743516844</v>
      </c>
    </row>
    <row r="134" spans="2:5" x14ac:dyDescent="0.35">
      <c r="B134" s="11" t="s">
        <v>37</v>
      </c>
      <c r="C134" s="11" t="s">
        <v>323</v>
      </c>
      <c r="D134" s="20">
        <f t="shared" ref="D134:E134" si="13">-(D131+D132)/D133</f>
        <v>-3.6454823121453213E-2</v>
      </c>
      <c r="E134" s="20">
        <f t="shared" si="13"/>
        <v>-4.1396847220871315E-2</v>
      </c>
    </row>
    <row r="136" spans="2:5" x14ac:dyDescent="0.35">
      <c r="B136" s="9" t="s">
        <v>163</v>
      </c>
      <c r="C136" s="9" t="s">
        <v>324</v>
      </c>
    </row>
    <row r="137" spans="2:5" x14ac:dyDescent="0.35">
      <c r="B137" s="3" t="s">
        <v>73</v>
      </c>
      <c r="C137" s="3" t="s">
        <v>302</v>
      </c>
      <c r="D137" s="24">
        <f>'Basis for calculations'!E80</f>
        <v>-426.87348823000002</v>
      </c>
      <c r="E137" s="24">
        <f>'Basis for calculations'!F80</f>
        <v>-545.37786937399994</v>
      </c>
    </row>
    <row r="138" spans="2:5" x14ac:dyDescent="0.35">
      <c r="B138" s="3" t="s">
        <v>74</v>
      </c>
      <c r="C138" s="3" t="s">
        <v>303</v>
      </c>
      <c r="D138" s="24">
        <f>'Basis for calculations'!E81</f>
        <v>1359.3587601217075</v>
      </c>
      <c r="E138" s="24">
        <f>'Basis for calculations'!F81</f>
        <v>1582.5085993722694</v>
      </c>
    </row>
    <row r="139" spans="2:5" x14ac:dyDescent="0.35">
      <c r="B139" s="3" t="s">
        <v>40</v>
      </c>
      <c r="C139" s="3" t="s">
        <v>299</v>
      </c>
      <c r="D139" s="24">
        <f>'Basis for calculations'!E76</f>
        <v>15302.229861289999</v>
      </c>
      <c r="E139" s="24">
        <f>'Basis for calculations'!F76</f>
        <v>14066.732404509999</v>
      </c>
    </row>
    <row r="140" spans="2:5" x14ac:dyDescent="0.35">
      <c r="B140" s="11" t="s">
        <v>163</v>
      </c>
      <c r="C140" s="11" t="s">
        <v>324</v>
      </c>
      <c r="D140" s="20">
        <f t="shared" ref="D140:E140" si="14">-(D137+D138)/D139</f>
        <v>-6.0937868555393515E-2</v>
      </c>
      <c r="E140" s="20">
        <f t="shared" si="14"/>
        <v>-7.372932818895099E-2</v>
      </c>
    </row>
    <row r="142" spans="2:5" x14ac:dyDescent="0.35">
      <c r="B142" s="9" t="s">
        <v>164</v>
      </c>
      <c r="C142" s="9" t="s">
        <v>325</v>
      </c>
    </row>
    <row r="143" spans="2:5" x14ac:dyDescent="0.35">
      <c r="B143" s="3" t="s">
        <v>73</v>
      </c>
      <c r="C143" s="3" t="s">
        <v>302</v>
      </c>
      <c r="D143" s="24">
        <f>'Basis for calculations'!E91</f>
        <v>-238.916020620252</v>
      </c>
      <c r="E143" s="24">
        <f>'Basis for calculations'!F91</f>
        <v>-223.58595673990004</v>
      </c>
    </row>
    <row r="144" spans="2:5" x14ac:dyDescent="0.35">
      <c r="B144" s="3" t="s">
        <v>74</v>
      </c>
      <c r="C144" s="3" t="s">
        <v>303</v>
      </c>
      <c r="D144" s="24">
        <f>'Basis for calculations'!E92</f>
        <v>136.18740072574201</v>
      </c>
      <c r="E144" s="24">
        <f>'Basis for calculations'!F92</f>
        <v>55.305409793099997</v>
      </c>
    </row>
    <row r="145" spans="2:5" x14ac:dyDescent="0.35">
      <c r="B145" s="3" t="s">
        <v>40</v>
      </c>
      <c r="C145" s="3" t="s">
        <v>299</v>
      </c>
      <c r="D145" s="24">
        <f>'Basis for calculations'!E87</f>
        <v>7459.0011898873163</v>
      </c>
      <c r="E145" s="24">
        <f>'Basis for calculations'!F87</f>
        <v>6921.5853390068442</v>
      </c>
    </row>
    <row r="146" spans="2:5" x14ac:dyDescent="0.35">
      <c r="B146" s="11" t="s">
        <v>164</v>
      </c>
      <c r="C146" s="11" t="s">
        <v>325</v>
      </c>
      <c r="D146" s="20">
        <f t="shared" ref="D146:E146" si="15">-(D143+D144)/D145</f>
        <v>1.3772436453527622E-2</v>
      </c>
      <c r="E146" s="20">
        <f t="shared" si="15"/>
        <v>2.4312428252303547E-2</v>
      </c>
    </row>
    <row r="148" spans="2:5" x14ac:dyDescent="0.35">
      <c r="B148" s="9" t="s">
        <v>38</v>
      </c>
      <c r="C148" s="9" t="s">
        <v>326</v>
      </c>
    </row>
    <row r="149" spans="2:5" x14ac:dyDescent="0.35">
      <c r="B149" s="3" t="s">
        <v>73</v>
      </c>
      <c r="C149" s="3" t="s">
        <v>302</v>
      </c>
      <c r="D149" s="24">
        <f>'Basis for calculations'!E102</f>
        <v>-28.975720412977999</v>
      </c>
      <c r="E149" s="24">
        <f>'Basis for calculations'!F102</f>
        <v>-26.382933085494994</v>
      </c>
    </row>
    <row r="150" spans="2:5" x14ac:dyDescent="0.35">
      <c r="B150" s="3" t="s">
        <v>74</v>
      </c>
      <c r="C150" s="3" t="s">
        <v>303</v>
      </c>
      <c r="D150" s="24">
        <f>'Basis for calculations'!E103</f>
        <v>-7.331667432798989</v>
      </c>
      <c r="E150" s="24">
        <f>'Basis for calculations'!F103</f>
        <v>54.061251896427002</v>
      </c>
    </row>
    <row r="151" spans="2:5" x14ac:dyDescent="0.35">
      <c r="B151" s="3" t="s">
        <v>40</v>
      </c>
      <c r="C151" s="3" t="s">
        <v>299</v>
      </c>
      <c r="D151" s="24">
        <f>'Basis for calculations'!E98</f>
        <v>2184.5803431829318</v>
      </c>
      <c r="E151" s="24">
        <f>'Basis for calculations'!F98</f>
        <v>1996.7468718042001</v>
      </c>
    </row>
    <row r="152" spans="2:5" x14ac:dyDescent="0.35">
      <c r="B152" s="11" t="s">
        <v>38</v>
      </c>
      <c r="C152" s="11" t="s">
        <v>326</v>
      </c>
      <c r="D152" s="20">
        <f t="shared" ref="D152:E152" si="16">-(D149+D150)/D151</f>
        <v>1.6619845527346067E-2</v>
      </c>
      <c r="E152" s="20">
        <f t="shared" si="16"/>
        <v>-1.386170635936578E-2</v>
      </c>
    </row>
    <row r="154" spans="2:5" x14ac:dyDescent="0.35">
      <c r="B154" s="9" t="s">
        <v>39</v>
      </c>
      <c r="C154" s="9" t="s">
        <v>327</v>
      </c>
    </row>
    <row r="155" spans="2:5" x14ac:dyDescent="0.35">
      <c r="B155" s="3" t="s">
        <v>73</v>
      </c>
      <c r="C155" s="3" t="s">
        <v>302</v>
      </c>
      <c r="D155" s="24">
        <f>'Basis for calculations'!E113</f>
        <v>-902.52607885902603</v>
      </c>
      <c r="E155" s="24">
        <f>'Basis for calculations'!F113</f>
        <v>-959.59626358066282</v>
      </c>
    </row>
    <row r="156" spans="2:5" x14ac:dyDescent="0.35">
      <c r="B156" s="3" t="s">
        <v>74</v>
      </c>
      <c r="C156" s="3" t="s">
        <v>303</v>
      </c>
      <c r="D156" s="24">
        <f>'Basis for calculations'!E114</f>
        <v>901.16532858891526</v>
      </c>
      <c r="E156" s="24">
        <f>'Basis for calculations'!F114</f>
        <v>1322.020677396014</v>
      </c>
    </row>
    <row r="157" spans="2:5" x14ac:dyDescent="0.35">
      <c r="B157" s="3" t="s">
        <v>40</v>
      </c>
      <c r="C157" s="3" t="s">
        <v>299</v>
      </c>
      <c r="D157" s="24">
        <f>+'Basis for calculations'!E109</f>
        <v>42769.530576871191</v>
      </c>
      <c r="E157" s="24">
        <f>+'Basis for calculations'!F109</f>
        <v>38359.420681940697</v>
      </c>
    </row>
    <row r="158" spans="2:5" x14ac:dyDescent="0.35">
      <c r="B158" s="11" t="s">
        <v>39</v>
      </c>
      <c r="C158" s="11" t="s">
        <v>327</v>
      </c>
      <c r="D158" s="20">
        <f t="shared" ref="D158:E158" si="17">-(D155+D156)/D157</f>
        <v>3.1815880411992035E-5</v>
      </c>
      <c r="E158" s="20">
        <f t="shared" si="17"/>
        <v>-9.4481201064117639E-3</v>
      </c>
    </row>
    <row r="160" spans="2:5" x14ac:dyDescent="0.35">
      <c r="B160" s="9" t="s">
        <v>62</v>
      </c>
      <c r="C160" s="9" t="s">
        <v>328</v>
      </c>
    </row>
    <row r="161" spans="2:5" x14ac:dyDescent="0.35">
      <c r="B161" s="3" t="s">
        <v>42</v>
      </c>
      <c r="C161" s="3" t="s">
        <v>329</v>
      </c>
      <c r="D161" s="18">
        <f>D75</f>
        <v>0.66301448566549681</v>
      </c>
      <c r="E161" s="18">
        <f>E75</f>
        <v>0.699135285570326</v>
      </c>
    </row>
    <row r="162" spans="2:5" x14ac:dyDescent="0.35">
      <c r="B162" s="3" t="s">
        <v>43</v>
      </c>
      <c r="C162" s="3" t="s">
        <v>245</v>
      </c>
      <c r="D162" s="18">
        <f>D116</f>
        <v>-1.2500030268862584E-2</v>
      </c>
      <c r="E162" s="18">
        <f>E116</f>
        <v>-1.7328380958241369E-2</v>
      </c>
    </row>
    <row r="163" spans="2:5" x14ac:dyDescent="0.35">
      <c r="B163" s="11" t="s">
        <v>62</v>
      </c>
      <c r="C163" s="11" t="s">
        <v>328</v>
      </c>
      <c r="D163" s="20">
        <f t="shared" ref="D163:E163" si="18">D161+D162</f>
        <v>0.65051445539663422</v>
      </c>
      <c r="E163" s="20">
        <f t="shared" si="18"/>
        <v>0.6818069046120846</v>
      </c>
    </row>
    <row r="165" spans="2:5" x14ac:dyDescent="0.35">
      <c r="B165" s="9" t="s">
        <v>165</v>
      </c>
      <c r="C165" s="9" t="s">
        <v>330</v>
      </c>
    </row>
    <row r="166" spans="2:5" x14ac:dyDescent="0.35">
      <c r="B166" s="3" t="s">
        <v>42</v>
      </c>
      <c r="C166" s="3" t="s">
        <v>329</v>
      </c>
      <c r="D166" s="18">
        <f>D80</f>
        <v>0.64711634817740082</v>
      </c>
      <c r="E166" s="18">
        <f>E80</f>
        <v>0.66989696484796002</v>
      </c>
    </row>
    <row r="167" spans="2:5" x14ac:dyDescent="0.35">
      <c r="B167" s="3" t="s">
        <v>43</v>
      </c>
      <c r="C167" s="3" t="s">
        <v>245</v>
      </c>
      <c r="D167" s="18">
        <f>+D122</f>
        <v>-1.794178214049804E-2</v>
      </c>
      <c r="E167" s="18">
        <f>+E122</f>
        <v>-2.3864395233651751E-2</v>
      </c>
    </row>
    <row r="168" spans="2:5" x14ac:dyDescent="0.35">
      <c r="B168" s="11" t="s">
        <v>165</v>
      </c>
      <c r="C168" s="11" t="s">
        <v>330</v>
      </c>
      <c r="D168" s="20">
        <f t="shared" ref="D168:E168" si="19">D166+D167</f>
        <v>0.6291745660369028</v>
      </c>
      <c r="E168" s="20">
        <f t="shared" si="19"/>
        <v>0.64603256961430822</v>
      </c>
    </row>
    <row r="170" spans="2:5" x14ac:dyDescent="0.35">
      <c r="B170" s="9" t="s">
        <v>166</v>
      </c>
      <c r="C170" s="9" t="s">
        <v>331</v>
      </c>
    </row>
    <row r="171" spans="2:5" x14ac:dyDescent="0.35">
      <c r="B171" s="3" t="s">
        <v>42</v>
      </c>
      <c r="C171" s="3" t="s">
        <v>329</v>
      </c>
      <c r="D171" s="18">
        <f>D85</f>
        <v>0.73905066790656404</v>
      </c>
      <c r="E171" s="18">
        <f>E85</f>
        <v>0.8333840439823843</v>
      </c>
    </row>
    <row r="172" spans="2:5" x14ac:dyDescent="0.35">
      <c r="B172" s="3" t="s">
        <v>43</v>
      </c>
      <c r="C172" s="3" t="s">
        <v>245</v>
      </c>
      <c r="D172" s="18">
        <f>D128</f>
        <v>1.3526291200061802E-2</v>
      </c>
      <c r="E172" s="18">
        <f>E128</f>
        <v>1.2681954100643551E-2</v>
      </c>
    </row>
    <row r="173" spans="2:5" x14ac:dyDescent="0.35">
      <c r="B173" s="11" t="s">
        <v>166</v>
      </c>
      <c r="C173" s="11" t="s">
        <v>331</v>
      </c>
      <c r="D173" s="20">
        <f t="shared" ref="D173:E173" si="20">D171+D172</f>
        <v>0.75257695910662581</v>
      </c>
      <c r="E173" s="20">
        <f t="shared" si="20"/>
        <v>0.84606599808302785</v>
      </c>
    </row>
    <row r="175" spans="2:5" x14ac:dyDescent="0.35">
      <c r="B175" s="9" t="s">
        <v>63</v>
      </c>
      <c r="C175" s="9" t="s">
        <v>332</v>
      </c>
    </row>
    <row r="176" spans="2:5" x14ac:dyDescent="0.35">
      <c r="B176" s="3" t="s">
        <v>42</v>
      </c>
      <c r="C176" s="3" t="s">
        <v>329</v>
      </c>
      <c r="D176" s="18">
        <f>D90</f>
        <v>0.73488756705510716</v>
      </c>
      <c r="E176" s="18">
        <f>E90</f>
        <v>0.78624565363453225</v>
      </c>
    </row>
    <row r="177" spans="2:5" x14ac:dyDescent="0.35">
      <c r="B177" s="3" t="s">
        <v>43</v>
      </c>
      <c r="C177" s="3" t="s">
        <v>245</v>
      </c>
      <c r="D177" s="18">
        <f>D134</f>
        <v>-3.6454823121453213E-2</v>
      </c>
      <c r="E177" s="18">
        <f>E134</f>
        <v>-4.1396847220871315E-2</v>
      </c>
    </row>
    <row r="178" spans="2:5" x14ac:dyDescent="0.35">
      <c r="B178" s="11" t="s">
        <v>63</v>
      </c>
      <c r="C178" s="11" t="s">
        <v>332</v>
      </c>
      <c r="D178" s="14">
        <f t="shared" ref="D178:E178" si="21">D176+D177</f>
        <v>0.69843274393365395</v>
      </c>
      <c r="E178" s="14">
        <f t="shared" si="21"/>
        <v>0.74484880641366091</v>
      </c>
    </row>
    <row r="180" spans="2:5" x14ac:dyDescent="0.35">
      <c r="B180" s="9" t="s">
        <v>167</v>
      </c>
      <c r="C180" s="9" t="s">
        <v>333</v>
      </c>
    </row>
    <row r="181" spans="2:5" x14ac:dyDescent="0.35">
      <c r="B181" s="3" t="s">
        <v>42</v>
      </c>
      <c r="C181" s="3" t="s">
        <v>329</v>
      </c>
      <c r="D181" s="18">
        <f>D95</f>
        <v>0.73434891652076439</v>
      </c>
      <c r="E181" s="18">
        <f>E95</f>
        <v>0.82154301649648509</v>
      </c>
    </row>
    <row r="182" spans="2:5" x14ac:dyDescent="0.35">
      <c r="B182" s="3" t="s">
        <v>43</v>
      </c>
      <c r="C182" s="3" t="s">
        <v>245</v>
      </c>
      <c r="D182" s="18">
        <f>D140</f>
        <v>-6.0937868555393515E-2</v>
      </c>
      <c r="E182" s="18">
        <f>E140</f>
        <v>-7.372932818895099E-2</v>
      </c>
    </row>
    <row r="183" spans="2:5" x14ac:dyDescent="0.35">
      <c r="B183" s="11" t="s">
        <v>167</v>
      </c>
      <c r="C183" s="11" t="s">
        <v>333</v>
      </c>
      <c r="D183" s="14">
        <f t="shared" ref="D183:E183" si="22">D181+D182</f>
        <v>0.67341104796537088</v>
      </c>
      <c r="E183" s="14">
        <f t="shared" si="22"/>
        <v>0.74781368830753414</v>
      </c>
    </row>
    <row r="185" spans="2:5" x14ac:dyDescent="0.35">
      <c r="B185" s="9" t="s">
        <v>168</v>
      </c>
      <c r="C185" s="9" t="s">
        <v>334</v>
      </c>
    </row>
    <row r="186" spans="2:5" x14ac:dyDescent="0.35">
      <c r="B186" s="3" t="s">
        <v>42</v>
      </c>
      <c r="C186" s="3" t="s">
        <v>329</v>
      </c>
      <c r="D186" s="18">
        <f>D100</f>
        <v>0.73599261504767122</v>
      </c>
      <c r="E186" s="18">
        <f>E100</f>
        <v>0.7145108510357937</v>
      </c>
    </row>
    <row r="187" spans="2:5" x14ac:dyDescent="0.35">
      <c r="B187" s="3" t="s">
        <v>43</v>
      </c>
      <c r="C187" s="3" t="s">
        <v>245</v>
      </c>
      <c r="D187" s="18">
        <f>D146</f>
        <v>1.3772436453527622E-2</v>
      </c>
      <c r="E187" s="18">
        <f>E146</f>
        <v>2.4312428252303547E-2</v>
      </c>
    </row>
    <row r="188" spans="2:5" x14ac:dyDescent="0.35">
      <c r="B188" s="11" t="s">
        <v>168</v>
      </c>
      <c r="C188" s="11" t="s">
        <v>334</v>
      </c>
      <c r="D188" s="14">
        <f t="shared" ref="D188:E188" si="23">D186+D187</f>
        <v>0.74976505150119888</v>
      </c>
      <c r="E188" s="14">
        <f t="shared" si="23"/>
        <v>0.73882327928809721</v>
      </c>
    </row>
    <row r="190" spans="2:5" x14ac:dyDescent="0.35">
      <c r="B190" s="9" t="s">
        <v>64</v>
      </c>
      <c r="C190" s="9" t="s">
        <v>335</v>
      </c>
    </row>
    <row r="191" spans="2:5" x14ac:dyDescent="0.35">
      <c r="B191" s="3" t="s">
        <v>42</v>
      </c>
      <c r="C191" s="3" t="s">
        <v>329</v>
      </c>
      <c r="D191" s="18">
        <f>D105</f>
        <v>0.67020686782122385</v>
      </c>
      <c r="E191" s="18">
        <f>E105</f>
        <v>0.75334530801994204</v>
      </c>
    </row>
    <row r="192" spans="2:5" x14ac:dyDescent="0.35">
      <c r="B192" s="3" t="s">
        <v>43</v>
      </c>
      <c r="C192" s="3" t="s">
        <v>245</v>
      </c>
      <c r="D192" s="18">
        <f>D152</f>
        <v>1.6619845527346067E-2</v>
      </c>
      <c r="E192" s="18">
        <f>E152</f>
        <v>-1.386170635936578E-2</v>
      </c>
    </row>
    <row r="193" spans="2:5" x14ac:dyDescent="0.35">
      <c r="B193" s="11" t="s">
        <v>64</v>
      </c>
      <c r="C193" s="11" t="s">
        <v>335</v>
      </c>
      <c r="D193" s="14">
        <f t="shared" ref="D193:E193" si="24">D191+D192</f>
        <v>0.68682671334856993</v>
      </c>
      <c r="E193" s="14">
        <f t="shared" si="24"/>
        <v>0.73948360166057625</v>
      </c>
    </row>
    <row r="195" spans="2:5" x14ac:dyDescent="0.35">
      <c r="B195" s="9" t="s">
        <v>66</v>
      </c>
      <c r="C195" s="9" t="s">
        <v>336</v>
      </c>
    </row>
    <row r="196" spans="2:5" x14ac:dyDescent="0.35">
      <c r="B196" s="3" t="s">
        <v>42</v>
      </c>
      <c r="C196" s="3" t="s">
        <v>329</v>
      </c>
      <c r="D196" s="18">
        <f>D110</f>
        <v>0.7075188939598841</v>
      </c>
      <c r="E196" s="18">
        <f>E110</f>
        <v>0.746015244019818</v>
      </c>
    </row>
    <row r="197" spans="2:5" x14ac:dyDescent="0.35">
      <c r="B197" s="3" t="s">
        <v>43</v>
      </c>
      <c r="C197" s="3" t="s">
        <v>245</v>
      </c>
      <c r="D197" s="18">
        <f>D158</f>
        <v>3.1815880411992035E-5</v>
      </c>
      <c r="E197" s="18">
        <f>E158</f>
        <v>-9.4481201064117639E-3</v>
      </c>
    </row>
    <row r="198" spans="2:5" x14ac:dyDescent="0.35">
      <c r="B198" s="11" t="s">
        <v>66</v>
      </c>
      <c r="C198" s="11" t="s">
        <v>336</v>
      </c>
      <c r="D198" s="14">
        <f t="shared" ref="D198:E198" si="25">D196+D197</f>
        <v>0.70755070984029611</v>
      </c>
      <c r="E198" s="14">
        <f t="shared" si="25"/>
        <v>0.73656712391340629</v>
      </c>
    </row>
    <row r="200" spans="2:5" x14ac:dyDescent="0.35">
      <c r="B200" s="9" t="s">
        <v>52</v>
      </c>
      <c r="C200" s="9" t="s">
        <v>337</v>
      </c>
    </row>
    <row r="201" spans="2:5" x14ac:dyDescent="0.35">
      <c r="B201" s="3" t="s">
        <v>192</v>
      </c>
      <c r="C201" s="3" t="s">
        <v>301</v>
      </c>
      <c r="D201" s="24">
        <f>'Basis for calculations'!E34</f>
        <v>-2180.2360111850994</v>
      </c>
      <c r="E201" s="24">
        <f>'Basis for calculations'!F34</f>
        <v>-2059.5234983799805</v>
      </c>
    </row>
    <row r="202" spans="2:5" x14ac:dyDescent="0.35">
      <c r="B202" s="3" t="s">
        <v>40</v>
      </c>
      <c r="C202" s="3" t="s">
        <v>299</v>
      </c>
      <c r="D202" s="24">
        <f>'Basis for calculations'!E32</f>
        <v>17697.954357209725</v>
      </c>
      <c r="E202" s="24">
        <f>'Basis for calculations'!F32</f>
        <v>15179.000389037035</v>
      </c>
    </row>
    <row r="203" spans="2:5" x14ac:dyDescent="0.35">
      <c r="B203" s="11" t="s">
        <v>52</v>
      </c>
      <c r="C203" s="11" t="s">
        <v>337</v>
      </c>
      <c r="D203" s="20">
        <f t="shared" ref="D203:E203" si="26">-D201/D202</f>
        <v>0.12319141337919223</v>
      </c>
      <c r="E203" s="20">
        <f t="shared" si="26"/>
        <v>0.13568241950026314</v>
      </c>
    </row>
    <row r="205" spans="2:5" x14ac:dyDescent="0.35">
      <c r="B205" s="9" t="s">
        <v>169</v>
      </c>
      <c r="C205" s="9" t="s">
        <v>338</v>
      </c>
    </row>
    <row r="206" spans="2:5" x14ac:dyDescent="0.35">
      <c r="B206" s="3" t="s">
        <v>192</v>
      </c>
      <c r="C206" s="3" t="s">
        <v>301</v>
      </c>
      <c r="D206" s="24">
        <f>'Basis for calculations'!E45</f>
        <v>-1540.267826</v>
      </c>
      <c r="E206" s="24">
        <f>'Basis for calculations'!F45</f>
        <v>-1442.8110475999999</v>
      </c>
    </row>
    <row r="207" spans="2:5" x14ac:dyDescent="0.35">
      <c r="B207" s="3" t="s">
        <v>40</v>
      </c>
      <c r="C207" s="3" t="s">
        <v>299</v>
      </c>
      <c r="D207" s="24">
        <f>'Basis for calculations'!E43</f>
        <v>14637.459511999999</v>
      </c>
      <c r="E207" s="24">
        <f>'Basis for calculations'!F43</f>
        <v>12464.360896</v>
      </c>
    </row>
    <row r="208" spans="2:5" x14ac:dyDescent="0.35">
      <c r="B208" s="11" t="s">
        <v>169</v>
      </c>
      <c r="C208" s="11" t="s">
        <v>338</v>
      </c>
      <c r="D208" s="20">
        <f t="shared" ref="D208:E208" si="27">-D206/D207</f>
        <v>0.10522781120161366</v>
      </c>
      <c r="E208" s="20">
        <f t="shared" si="27"/>
        <v>0.11575491592697862</v>
      </c>
    </row>
    <row r="210" spans="2:5" x14ac:dyDescent="0.35">
      <c r="B210" s="9" t="s">
        <v>170</v>
      </c>
      <c r="C210" s="9" t="s">
        <v>339</v>
      </c>
    </row>
    <row r="211" spans="2:5" x14ac:dyDescent="0.35">
      <c r="B211" s="3" t="s">
        <v>192</v>
      </c>
      <c r="C211" s="3" t="s">
        <v>301</v>
      </c>
      <c r="D211" s="24">
        <f>'Basis for calculations'!E56</f>
        <v>-639.96818518509986</v>
      </c>
      <c r="E211" s="24">
        <f>'Basis for calculations'!F56</f>
        <v>-616.71245077998083</v>
      </c>
    </row>
    <row r="212" spans="2:5" x14ac:dyDescent="0.35">
      <c r="B212" s="3" t="s">
        <v>40</v>
      </c>
      <c r="C212" s="3" t="s">
        <v>299</v>
      </c>
      <c r="D212" s="24">
        <f>'Basis for calculations'!E54</f>
        <v>3060.4948452097237</v>
      </c>
      <c r="E212" s="24">
        <f>'Basis for calculations'!F54</f>
        <v>2714.639493037037</v>
      </c>
    </row>
    <row r="213" spans="2:5" x14ac:dyDescent="0.35">
      <c r="B213" s="11" t="s">
        <v>170</v>
      </c>
      <c r="C213" s="11" t="s">
        <v>339</v>
      </c>
      <c r="D213" s="20">
        <f t="shared" ref="D213:E213" si="28">-D211/D212</f>
        <v>0.20910611438760496</v>
      </c>
      <c r="E213" s="20">
        <f t="shared" si="28"/>
        <v>0.22718023971942811</v>
      </c>
    </row>
    <row r="215" spans="2:5" x14ac:dyDescent="0.35">
      <c r="B215" s="9" t="s">
        <v>53</v>
      </c>
      <c r="C215" s="9" t="s">
        <v>340</v>
      </c>
    </row>
    <row r="216" spans="2:5" x14ac:dyDescent="0.35">
      <c r="B216" s="3" t="s">
        <v>192</v>
      </c>
      <c r="C216" s="3" t="s">
        <v>301</v>
      </c>
      <c r="D216" s="24">
        <f>'Basis for calculations'!E67</f>
        <v>-2027.6442933802541</v>
      </c>
      <c r="E216" s="24">
        <f>'Basis for calculations'!F67</f>
        <v>-1893.3508526620058</v>
      </c>
    </row>
    <row r="217" spans="2:5" x14ac:dyDescent="0.35">
      <c r="B217" s="3" t="s">
        <v>40</v>
      </c>
      <c r="C217" s="3" t="s">
        <v>299</v>
      </c>
      <c r="D217" s="24">
        <f>'Basis for calculations'!E65</f>
        <v>22761.231051177314</v>
      </c>
      <c r="E217" s="24">
        <f>'Basis for calculations'!F65</f>
        <v>20988.317743516844</v>
      </c>
    </row>
    <row r="218" spans="2:5" x14ac:dyDescent="0.35">
      <c r="B218" s="11" t="s">
        <v>53</v>
      </c>
      <c r="C218" s="11" t="s">
        <v>340</v>
      </c>
      <c r="D218" s="20">
        <f t="shared" ref="D218:E218" si="29">-D216/D217</f>
        <v>8.9083243732345274E-2</v>
      </c>
      <c r="E218" s="20">
        <f t="shared" si="29"/>
        <v>9.0209747908302454E-2</v>
      </c>
    </row>
    <row r="220" spans="2:5" x14ac:dyDescent="0.35">
      <c r="B220" s="9" t="s">
        <v>171</v>
      </c>
      <c r="C220" s="9" t="s">
        <v>341</v>
      </c>
    </row>
    <row r="221" spans="2:5" x14ac:dyDescent="0.35">
      <c r="B221" s="3" t="s">
        <v>192</v>
      </c>
      <c r="C221" s="3" t="s">
        <v>301</v>
      </c>
      <c r="D221" s="24">
        <f>'Basis for calculations'!E78</f>
        <v>-1202.5650029999999</v>
      </c>
      <c r="E221" s="24">
        <f>'Basis for calculations'!F78</f>
        <v>-1132.1213384</v>
      </c>
    </row>
    <row r="222" spans="2:5" x14ac:dyDescent="0.35">
      <c r="B222" s="3" t="s">
        <v>40</v>
      </c>
      <c r="C222" s="3" t="s">
        <v>299</v>
      </c>
      <c r="D222" s="24">
        <f>'Basis for calculations'!E76</f>
        <v>15302.229861289999</v>
      </c>
      <c r="E222" s="24">
        <f>'Basis for calculations'!F76</f>
        <v>14066.732404509999</v>
      </c>
    </row>
    <row r="223" spans="2:5" x14ac:dyDescent="0.35">
      <c r="B223" s="11" t="s">
        <v>171</v>
      </c>
      <c r="C223" s="11" t="s">
        <v>341</v>
      </c>
      <c r="D223" s="20">
        <f t="shared" ref="D223:E223" si="30">-D221/D222</f>
        <v>7.8587566250205451E-2</v>
      </c>
      <c r="E223" s="20">
        <f t="shared" si="30"/>
        <v>8.0482183483992734E-2</v>
      </c>
    </row>
    <row r="225" spans="2:5" x14ac:dyDescent="0.35">
      <c r="B225" s="9" t="s">
        <v>172</v>
      </c>
      <c r="C225" s="9" t="s">
        <v>342</v>
      </c>
    </row>
    <row r="226" spans="2:5" x14ac:dyDescent="0.35">
      <c r="B226" s="3" t="s">
        <v>192</v>
      </c>
      <c r="C226" s="3" t="s">
        <v>301</v>
      </c>
      <c r="D226" s="24">
        <f>'Basis for calculations'!E89</f>
        <v>-825.07929038025395</v>
      </c>
      <c r="E226" s="24">
        <f>'Basis for calculations'!F89</f>
        <v>-761.22951426200575</v>
      </c>
    </row>
    <row r="227" spans="2:5" x14ac:dyDescent="0.35">
      <c r="B227" s="3" t="s">
        <v>40</v>
      </c>
      <c r="C227" s="3" t="s">
        <v>299</v>
      </c>
      <c r="D227" s="24">
        <f>'Basis for calculations'!E87</f>
        <v>7459.0011898873163</v>
      </c>
      <c r="E227" s="24">
        <f>'Basis for calculations'!F87</f>
        <v>6921.5853390068442</v>
      </c>
    </row>
    <row r="228" spans="2:5" x14ac:dyDescent="0.35">
      <c r="B228" s="11" t="s">
        <v>172</v>
      </c>
      <c r="C228" s="11" t="s">
        <v>342</v>
      </c>
      <c r="D228" s="20">
        <f t="shared" ref="D228:E228" si="31">-D226/D227</f>
        <v>0.11061525120801308</v>
      </c>
      <c r="E228" s="20">
        <f t="shared" si="31"/>
        <v>0.10997906938632532</v>
      </c>
    </row>
    <row r="230" spans="2:5" x14ac:dyDescent="0.35">
      <c r="B230" s="9" t="s">
        <v>54</v>
      </c>
      <c r="C230" s="9" t="s">
        <v>343</v>
      </c>
    </row>
    <row r="231" spans="2:5" x14ac:dyDescent="0.35">
      <c r="B231" s="3" t="s">
        <v>192</v>
      </c>
      <c r="C231" s="3" t="s">
        <v>301</v>
      </c>
      <c r="D231" s="24">
        <f>'Basis for calculations'!E100</f>
        <v>-327.79645292392701</v>
      </c>
      <c r="E231" s="24">
        <f>'Basis for calculations'!F100</f>
        <v>-299.16634778479397</v>
      </c>
    </row>
    <row r="232" spans="2:5" x14ac:dyDescent="0.35">
      <c r="B232" s="3" t="s">
        <v>40</v>
      </c>
      <c r="C232" s="3" t="s">
        <v>299</v>
      </c>
      <c r="D232" s="24">
        <f>'Basis for calculations'!E98</f>
        <v>2184.5803431829318</v>
      </c>
      <c r="E232" s="24">
        <f>'Basis for calculations'!F98</f>
        <v>1996.7468718042001</v>
      </c>
    </row>
    <row r="233" spans="2:5" x14ac:dyDescent="0.35">
      <c r="B233" s="11" t="s">
        <v>54</v>
      </c>
      <c r="C233" s="11" t="s">
        <v>343</v>
      </c>
      <c r="D233" s="20">
        <f t="shared" ref="D233:E233" si="32">-D231/D232</f>
        <v>0.15005007893018385</v>
      </c>
      <c r="E233" s="20">
        <f t="shared" si="32"/>
        <v>0.14982687691128135</v>
      </c>
    </row>
    <row r="235" spans="2:5" x14ac:dyDescent="0.35">
      <c r="B235" s="9" t="s">
        <v>56</v>
      </c>
      <c r="C235" s="9" t="s">
        <v>344</v>
      </c>
    </row>
    <row r="236" spans="2:5" x14ac:dyDescent="0.35">
      <c r="B236" s="3" t="s">
        <v>192</v>
      </c>
      <c r="C236" s="3" t="s">
        <v>301</v>
      </c>
      <c r="D236" s="24">
        <f>+'Basis for calculations'!E111</f>
        <v>-5426.5543775665101</v>
      </c>
      <c r="E236" s="24">
        <f>+'Basis for calculations'!F111</f>
        <v>-4718.5506737786764</v>
      </c>
    </row>
    <row r="237" spans="2:5" x14ac:dyDescent="0.35">
      <c r="B237" s="3" t="s">
        <v>40</v>
      </c>
      <c r="C237" s="3" t="s">
        <v>299</v>
      </c>
      <c r="D237" s="24">
        <f>+'Basis for calculations'!E109</f>
        <v>42769.530576871191</v>
      </c>
      <c r="E237" s="24">
        <f>+'Basis for calculations'!F109</f>
        <v>38359.420681940697</v>
      </c>
    </row>
    <row r="238" spans="2:5" x14ac:dyDescent="0.35">
      <c r="B238" s="11" t="s">
        <v>56</v>
      </c>
      <c r="C238" s="11" t="s">
        <v>344</v>
      </c>
      <c r="D238" s="20">
        <f t="shared" ref="D238:E238" si="33">-D236/D237</f>
        <v>0.12687897913242635</v>
      </c>
      <c r="E238" s="20">
        <f t="shared" si="33"/>
        <v>0.12300891384421067</v>
      </c>
    </row>
    <row r="240" spans="2:5" x14ac:dyDescent="0.35">
      <c r="B240" s="9" t="s">
        <v>57</v>
      </c>
      <c r="C240" s="9" t="s">
        <v>345</v>
      </c>
    </row>
    <row r="241" spans="2:5" x14ac:dyDescent="0.35">
      <c r="B241" s="3" t="s">
        <v>71</v>
      </c>
      <c r="C241" s="3" t="s">
        <v>346</v>
      </c>
      <c r="D241" s="21">
        <f>D163</f>
        <v>0.65051445539663422</v>
      </c>
      <c r="E241" s="21">
        <f>E163</f>
        <v>0.6818069046120846</v>
      </c>
    </row>
    <row r="242" spans="2:5" x14ac:dyDescent="0.35">
      <c r="B242" s="3" t="s">
        <v>45</v>
      </c>
      <c r="C242" s="3" t="s">
        <v>251</v>
      </c>
      <c r="D242" s="21">
        <f>D203</f>
        <v>0.12319141337919223</v>
      </c>
      <c r="E242" s="21">
        <f>E203</f>
        <v>0.13568241950026314</v>
      </c>
    </row>
    <row r="243" spans="2:5" x14ac:dyDescent="0.35">
      <c r="B243" s="11" t="s">
        <v>57</v>
      </c>
      <c r="C243" s="11" t="s">
        <v>345</v>
      </c>
      <c r="D243" s="20">
        <f t="shared" ref="D243" si="34">D241+D242</f>
        <v>0.77370586877582648</v>
      </c>
      <c r="E243" s="20">
        <f t="shared" ref="E243" si="35">E241+E242</f>
        <v>0.81748932411234776</v>
      </c>
    </row>
    <row r="245" spans="2:5" x14ac:dyDescent="0.35">
      <c r="B245" s="9" t="s">
        <v>173</v>
      </c>
      <c r="C245" s="9" t="s">
        <v>347</v>
      </c>
    </row>
    <row r="246" spans="2:5" x14ac:dyDescent="0.35">
      <c r="B246" s="3" t="s">
        <v>71</v>
      </c>
      <c r="C246" s="3" t="s">
        <v>346</v>
      </c>
      <c r="D246" s="21">
        <f>D168</f>
        <v>0.6291745660369028</v>
      </c>
      <c r="E246" s="21">
        <f>E168</f>
        <v>0.64603256961430822</v>
      </c>
    </row>
    <row r="247" spans="2:5" x14ac:dyDescent="0.35">
      <c r="B247" s="3" t="s">
        <v>45</v>
      </c>
      <c r="C247" s="3" t="s">
        <v>251</v>
      </c>
      <c r="D247" s="21">
        <f>D208</f>
        <v>0.10522781120161366</v>
      </c>
      <c r="E247" s="21">
        <f>E208</f>
        <v>0.11575491592697862</v>
      </c>
    </row>
    <row r="248" spans="2:5" x14ac:dyDescent="0.35">
      <c r="B248" s="11" t="s">
        <v>173</v>
      </c>
      <c r="C248" s="11" t="s">
        <v>347</v>
      </c>
      <c r="D248" s="20">
        <f t="shared" ref="D248:E248" si="36">D246+D247</f>
        <v>0.73440237723851642</v>
      </c>
      <c r="E248" s="20">
        <f t="shared" si="36"/>
        <v>0.76178748554128684</v>
      </c>
    </row>
    <row r="250" spans="2:5" x14ac:dyDescent="0.35">
      <c r="B250" s="9" t="s">
        <v>174</v>
      </c>
      <c r="C250" s="9" t="s">
        <v>348</v>
      </c>
    </row>
    <row r="251" spans="2:5" x14ac:dyDescent="0.35">
      <c r="B251" s="3" t="s">
        <v>71</v>
      </c>
      <c r="C251" s="3" t="s">
        <v>346</v>
      </c>
      <c r="D251" s="21">
        <f>D173</f>
        <v>0.75257695910662581</v>
      </c>
      <c r="E251" s="21">
        <f>E173</f>
        <v>0.84606599808302785</v>
      </c>
    </row>
    <row r="252" spans="2:5" x14ac:dyDescent="0.35">
      <c r="B252" s="3" t="s">
        <v>45</v>
      </c>
      <c r="C252" s="3" t="s">
        <v>251</v>
      </c>
      <c r="D252" s="21">
        <f>D213</f>
        <v>0.20910611438760496</v>
      </c>
      <c r="E252" s="21">
        <f>E213</f>
        <v>0.22718023971942811</v>
      </c>
    </row>
    <row r="253" spans="2:5" x14ac:dyDescent="0.35">
      <c r="B253" s="11" t="s">
        <v>174</v>
      </c>
      <c r="C253" s="11" t="s">
        <v>348</v>
      </c>
      <c r="D253" s="20">
        <f t="shared" ref="D253:E253" si="37">D251+D252</f>
        <v>0.96168307349423077</v>
      </c>
      <c r="E253" s="20">
        <f t="shared" si="37"/>
        <v>1.0732462378024559</v>
      </c>
    </row>
    <row r="255" spans="2:5" x14ac:dyDescent="0.35">
      <c r="B255" s="9" t="s">
        <v>58</v>
      </c>
      <c r="C255" s="9" t="s">
        <v>58</v>
      </c>
    </row>
    <row r="256" spans="2:5" x14ac:dyDescent="0.35">
      <c r="B256" s="3" t="s">
        <v>71</v>
      </c>
      <c r="C256" s="3" t="s">
        <v>346</v>
      </c>
      <c r="D256" s="21">
        <f>D178</f>
        <v>0.69843274393365395</v>
      </c>
      <c r="E256" s="21">
        <f>E178</f>
        <v>0.74484880641366091</v>
      </c>
    </row>
    <row r="257" spans="2:5" x14ac:dyDescent="0.35">
      <c r="B257" s="3" t="s">
        <v>45</v>
      </c>
      <c r="C257" s="3" t="s">
        <v>251</v>
      </c>
      <c r="D257" s="21">
        <f>D218</f>
        <v>8.9083243732345274E-2</v>
      </c>
      <c r="E257" s="21">
        <f>E218</f>
        <v>9.0209747908302454E-2</v>
      </c>
    </row>
    <row r="258" spans="2:5" x14ac:dyDescent="0.35">
      <c r="B258" s="11" t="s">
        <v>58</v>
      </c>
      <c r="C258" s="11" t="s">
        <v>58</v>
      </c>
      <c r="D258" s="20">
        <f t="shared" ref="D258:E258" si="38">D256+D257</f>
        <v>0.78751598766599917</v>
      </c>
      <c r="E258" s="20">
        <f t="shared" si="38"/>
        <v>0.83505855432196341</v>
      </c>
    </row>
    <row r="260" spans="2:5" x14ac:dyDescent="0.35">
      <c r="B260" s="9" t="s">
        <v>175</v>
      </c>
      <c r="C260" s="9" t="s">
        <v>349</v>
      </c>
    </row>
    <row r="261" spans="2:5" x14ac:dyDescent="0.35">
      <c r="B261" s="3" t="s">
        <v>71</v>
      </c>
      <c r="C261" s="3" t="s">
        <v>346</v>
      </c>
      <c r="D261" s="21">
        <f>D183</f>
        <v>0.67341104796537088</v>
      </c>
      <c r="E261" s="21">
        <f>E183</f>
        <v>0.74781368830753414</v>
      </c>
    </row>
    <row r="262" spans="2:5" x14ac:dyDescent="0.35">
      <c r="B262" s="3" t="s">
        <v>45</v>
      </c>
      <c r="C262" s="3" t="s">
        <v>251</v>
      </c>
      <c r="D262" s="21">
        <f>D223</f>
        <v>7.8587566250205451E-2</v>
      </c>
      <c r="E262" s="21">
        <f>E223</f>
        <v>8.0482183483992734E-2</v>
      </c>
    </row>
    <row r="263" spans="2:5" x14ac:dyDescent="0.35">
      <c r="B263" s="11" t="s">
        <v>175</v>
      </c>
      <c r="C263" s="11" t="s">
        <v>349</v>
      </c>
      <c r="D263" s="20">
        <f t="shared" ref="D263:E263" si="39">D261+D262</f>
        <v>0.75199861421557634</v>
      </c>
      <c r="E263" s="20">
        <f t="shared" si="39"/>
        <v>0.82829587179152686</v>
      </c>
    </row>
    <row r="265" spans="2:5" x14ac:dyDescent="0.35">
      <c r="B265" s="9" t="s">
        <v>176</v>
      </c>
      <c r="C265" s="9" t="s">
        <v>350</v>
      </c>
    </row>
    <row r="266" spans="2:5" x14ac:dyDescent="0.35">
      <c r="B266" s="3" t="s">
        <v>71</v>
      </c>
      <c r="C266" s="3" t="s">
        <v>346</v>
      </c>
      <c r="D266" s="21">
        <f>D188</f>
        <v>0.74976505150119888</v>
      </c>
      <c r="E266" s="21">
        <f>E188</f>
        <v>0.73882327928809721</v>
      </c>
    </row>
    <row r="267" spans="2:5" x14ac:dyDescent="0.35">
      <c r="B267" s="3" t="s">
        <v>45</v>
      </c>
      <c r="C267" s="3" t="s">
        <v>251</v>
      </c>
      <c r="D267" s="21">
        <f>D228</f>
        <v>0.11061525120801308</v>
      </c>
      <c r="E267" s="21">
        <f>E228</f>
        <v>0.10997906938632532</v>
      </c>
    </row>
    <row r="268" spans="2:5" x14ac:dyDescent="0.35">
      <c r="B268" s="11" t="s">
        <v>176</v>
      </c>
      <c r="C268" s="11" t="s">
        <v>58</v>
      </c>
      <c r="D268" s="20">
        <f t="shared" ref="D268:E268" si="40">D266+D267</f>
        <v>0.86038030270921195</v>
      </c>
      <c r="E268" s="20">
        <f t="shared" si="40"/>
        <v>0.8488023486744225</v>
      </c>
    </row>
    <row r="270" spans="2:5" x14ac:dyDescent="0.35">
      <c r="B270" s="9" t="s">
        <v>59</v>
      </c>
      <c r="C270" s="9" t="s">
        <v>351</v>
      </c>
    </row>
    <row r="271" spans="2:5" x14ac:dyDescent="0.35">
      <c r="B271" s="3" t="s">
        <v>71</v>
      </c>
      <c r="C271" s="3" t="s">
        <v>346</v>
      </c>
      <c r="D271" s="21">
        <f>D193</f>
        <v>0.68682671334856993</v>
      </c>
      <c r="E271" s="21">
        <f>E193</f>
        <v>0.73948360166057625</v>
      </c>
    </row>
    <row r="272" spans="2:5" x14ac:dyDescent="0.35">
      <c r="B272" s="3" t="s">
        <v>45</v>
      </c>
      <c r="C272" s="3" t="s">
        <v>251</v>
      </c>
      <c r="D272" s="21">
        <f>D233</f>
        <v>0.15005007893018385</v>
      </c>
      <c r="E272" s="21">
        <f>E233</f>
        <v>0.14982687691128135</v>
      </c>
    </row>
    <row r="273" spans="2:5" x14ac:dyDescent="0.35">
      <c r="B273" s="11" t="s">
        <v>59</v>
      </c>
      <c r="C273" s="11" t="s">
        <v>351</v>
      </c>
      <c r="D273" s="20">
        <f t="shared" ref="D273:E273" si="41">D271+D272</f>
        <v>0.83687679227875378</v>
      </c>
      <c r="E273" s="20">
        <f t="shared" si="41"/>
        <v>0.88931047857185763</v>
      </c>
    </row>
    <row r="275" spans="2:5" x14ac:dyDescent="0.35">
      <c r="B275" s="9" t="s">
        <v>61</v>
      </c>
      <c r="C275" s="9" t="s">
        <v>352</v>
      </c>
    </row>
    <row r="276" spans="2:5" x14ac:dyDescent="0.35">
      <c r="B276" s="3" t="s">
        <v>71</v>
      </c>
      <c r="C276" s="3" t="s">
        <v>346</v>
      </c>
      <c r="D276" s="21">
        <f>D198</f>
        <v>0.70755070984029611</v>
      </c>
      <c r="E276" s="21">
        <f>E198</f>
        <v>0.73656712391340629</v>
      </c>
    </row>
    <row r="277" spans="2:5" x14ac:dyDescent="0.35">
      <c r="B277" s="3" t="s">
        <v>45</v>
      </c>
      <c r="C277" s="3" t="s">
        <v>251</v>
      </c>
      <c r="D277" s="21">
        <f>D238</f>
        <v>0.12687897913242635</v>
      </c>
      <c r="E277" s="21">
        <f>E238</f>
        <v>0.12300891384421067</v>
      </c>
    </row>
    <row r="278" spans="2:5" x14ac:dyDescent="0.35">
      <c r="B278" s="11" t="s">
        <v>61</v>
      </c>
      <c r="C278" s="11" t="s">
        <v>352</v>
      </c>
      <c r="D278" s="20">
        <f t="shared" ref="D278:E278" si="42">D276+D277</f>
        <v>0.83442968897272252</v>
      </c>
      <c r="E278" s="20">
        <f t="shared" si="42"/>
        <v>0.85957603775761693</v>
      </c>
    </row>
    <row r="279" spans="2:5" x14ac:dyDescent="0.35">
      <c r="D279" s="22"/>
      <c r="E279" s="22"/>
    </row>
    <row r="280" spans="2:5" x14ac:dyDescent="0.35">
      <c r="B280" s="9" t="s">
        <v>67</v>
      </c>
      <c r="C280" s="9" t="s">
        <v>353</v>
      </c>
    </row>
    <row r="281" spans="2:5" x14ac:dyDescent="0.35">
      <c r="B281" s="3" t="s">
        <v>191</v>
      </c>
      <c r="C281" s="3" t="s">
        <v>300</v>
      </c>
      <c r="D281" s="24">
        <f>'Basis for calculations'!E$33</f>
        <v>-11734.000105476844</v>
      </c>
      <c r="E281" s="24">
        <f>'Basis for calculations'!F$33</f>
        <v>-10612.174771661497</v>
      </c>
    </row>
    <row r="282" spans="2:5" x14ac:dyDescent="0.35">
      <c r="B282" s="3" t="s">
        <v>193</v>
      </c>
      <c r="C282" s="3" t="s">
        <v>354</v>
      </c>
      <c r="D282" s="24">
        <f>'Basis for calculations'!E$40</f>
        <v>221.22496516206999</v>
      </c>
      <c r="E282" s="24">
        <f>'Basis for calculations'!F$40</f>
        <v>263.02750130652771</v>
      </c>
    </row>
    <row r="283" spans="2:5" x14ac:dyDescent="0.35">
      <c r="B283" s="3" t="s">
        <v>102</v>
      </c>
      <c r="C283" s="3" t="s">
        <v>229</v>
      </c>
      <c r="D283" s="24">
        <f>'Basis for calculations'!E$39</f>
        <v>269.00744610245857</v>
      </c>
      <c r="E283" s="24">
        <f>'Basis for calculations'!F$39</f>
        <v>188.65238667516519</v>
      </c>
    </row>
    <row r="284" spans="2:5" x14ac:dyDescent="0.35">
      <c r="B284" s="3" t="s">
        <v>98</v>
      </c>
      <c r="C284" s="3" t="s">
        <v>355</v>
      </c>
      <c r="D284" s="24">
        <f>'Basis for calculations'!E$38</f>
        <v>54.041669873646271</v>
      </c>
      <c r="E284" s="24">
        <f>'Basis for calculations'!F$38</f>
        <v>364.91663473184963</v>
      </c>
    </row>
    <row r="285" spans="2:5" x14ac:dyDescent="0.35">
      <c r="B285" s="3" t="s">
        <v>44</v>
      </c>
      <c r="C285" s="3" t="s">
        <v>356</v>
      </c>
      <c r="D285" s="24">
        <f>'Basis for calculations'!E$41</f>
        <v>-9.2106357166900032</v>
      </c>
      <c r="E285" s="24">
        <f>'Basis for calculations'!F$41</f>
        <v>13.406812706262052</v>
      </c>
    </row>
    <row r="286" spans="2:5" x14ac:dyDescent="0.35">
      <c r="B286" s="3" t="s">
        <v>40</v>
      </c>
      <c r="C286" s="3" t="s">
        <v>299</v>
      </c>
      <c r="D286" s="24">
        <f>'Basis for calculations'!E$32</f>
        <v>17697.954357209725</v>
      </c>
      <c r="E286" s="24">
        <f>'Basis for calculations'!F$32</f>
        <v>15179.000389037035</v>
      </c>
    </row>
    <row r="287" spans="2:5" x14ac:dyDescent="0.35">
      <c r="B287" s="11" t="s">
        <v>67</v>
      </c>
      <c r="C287" s="11" t="s">
        <v>353</v>
      </c>
      <c r="D287" s="20">
        <f>-(D281+D282+D283-D284-D285)/D286</f>
        <v>0.63784765744808047</v>
      </c>
      <c r="E287" s="20">
        <f>-(E281+E282+E283-E284-E285)/E286</f>
        <v>0.69430252724214503</v>
      </c>
    </row>
    <row r="288" spans="2:5" x14ac:dyDescent="0.35">
      <c r="D288" s="19"/>
      <c r="E288" s="19"/>
    </row>
    <row r="289" spans="2:5" x14ac:dyDescent="0.35">
      <c r="B289" s="9" t="s">
        <v>177</v>
      </c>
      <c r="C289" s="9" t="s">
        <v>357</v>
      </c>
    </row>
    <row r="290" spans="2:5" x14ac:dyDescent="0.35">
      <c r="B290" s="3" t="s">
        <v>191</v>
      </c>
      <c r="C290" s="3" t="s">
        <v>300</v>
      </c>
      <c r="D290" s="24">
        <f>'Basis for calculations'!E44</f>
        <v>-9472.1393459999999</v>
      </c>
      <c r="E290" s="24">
        <f>'Basis for calculations'!F44</f>
        <v>-8349.8375329999999</v>
      </c>
    </row>
    <row r="291" spans="2:5" x14ac:dyDescent="0.35">
      <c r="B291" s="3" t="s">
        <v>193</v>
      </c>
      <c r="C291" s="3" t="s">
        <v>354</v>
      </c>
      <c r="D291" s="24">
        <f>'Basis for calculations'!E51</f>
        <v>262.62210965466477</v>
      </c>
      <c r="E291" s="24">
        <f>'Basis for calculations'!F51</f>
        <v>297.45443475701774</v>
      </c>
    </row>
    <row r="292" spans="2:5" x14ac:dyDescent="0.35">
      <c r="B292" s="3" t="s">
        <v>102</v>
      </c>
      <c r="C292" s="3" t="s">
        <v>229</v>
      </c>
      <c r="D292" s="24">
        <f>'Basis for calculations'!E50</f>
        <v>261.15229960655734</v>
      </c>
      <c r="E292" s="24">
        <f>'Basis for calculations'!F50</f>
        <v>181.41664625077581</v>
      </c>
    </row>
    <row r="293" spans="2:5" x14ac:dyDescent="0.35">
      <c r="B293" s="3" t="s">
        <v>98</v>
      </c>
      <c r="C293" s="3" t="s">
        <v>358</v>
      </c>
      <c r="D293" s="24">
        <f>'Basis for calculations'!E49</f>
        <v>79.081063421864272</v>
      </c>
      <c r="E293" s="24">
        <f>'Basis for calculations'!F49</f>
        <v>515.83702711139472</v>
      </c>
    </row>
    <row r="294" spans="2:5" x14ac:dyDescent="0.35">
      <c r="B294" s="3" t="s">
        <v>44</v>
      </c>
      <c r="C294" s="3" t="s">
        <v>359</v>
      </c>
      <c r="D294" s="24">
        <f>'Basis for calculations'!E52</f>
        <v>-4.3882699999999994</v>
      </c>
      <c r="E294" s="24">
        <f>'Basis for calculations'!F52</f>
        <v>21.105062</v>
      </c>
    </row>
    <row r="295" spans="2:5" x14ac:dyDescent="0.35">
      <c r="B295" s="3" t="s">
        <v>40</v>
      </c>
      <c r="C295" s="3" t="s">
        <v>299</v>
      </c>
      <c r="D295" s="24">
        <f>'Basis for calculations'!E43</f>
        <v>14637.459511999999</v>
      </c>
      <c r="E295" s="24">
        <f>'Basis for calculations'!F43</f>
        <v>12464.360896</v>
      </c>
    </row>
    <row r="296" spans="2:5" x14ac:dyDescent="0.35">
      <c r="B296" s="11" t="s">
        <v>177</v>
      </c>
      <c r="C296" s="11" t="s">
        <v>357</v>
      </c>
      <c r="D296" s="20">
        <f>-(D290+D291+D292-D293-D294)/D295</f>
        <v>0.61643605044737515</v>
      </c>
      <c r="E296" s="20">
        <f>-(E290+E291+E292-E293-E294)/E295</f>
        <v>0.67455592880031456</v>
      </c>
    </row>
    <row r="297" spans="2:5" x14ac:dyDescent="0.35">
      <c r="D297" s="19"/>
      <c r="E297" s="19"/>
    </row>
    <row r="298" spans="2:5" x14ac:dyDescent="0.35">
      <c r="B298" s="9" t="s">
        <v>178</v>
      </c>
      <c r="C298" s="9" t="s">
        <v>360</v>
      </c>
    </row>
    <row r="299" spans="2:5" x14ac:dyDescent="0.35">
      <c r="B299" s="3" t="s">
        <v>191</v>
      </c>
      <c r="C299" s="3" t="s">
        <v>300</v>
      </c>
      <c r="D299" s="24">
        <f>'Basis for calculations'!E55</f>
        <v>-2261.8607594768428</v>
      </c>
      <c r="E299" s="24">
        <f>'Basis for calculations'!F55</f>
        <v>-2262.3372386614956</v>
      </c>
    </row>
    <row r="300" spans="2:5" x14ac:dyDescent="0.35">
      <c r="B300" s="3" t="s">
        <v>193</v>
      </c>
      <c r="C300" s="3" t="s">
        <v>354</v>
      </c>
      <c r="D300" s="24">
        <f>'Basis for calculations'!E62</f>
        <v>-41.397144492594791</v>
      </c>
      <c r="E300" s="24">
        <f>'Basis for calculations'!F62</f>
        <v>-34.42693345048999</v>
      </c>
    </row>
    <row r="301" spans="2:5" x14ac:dyDescent="0.35">
      <c r="B301" s="3" t="s">
        <v>102</v>
      </c>
      <c r="C301" s="3" t="s">
        <v>229</v>
      </c>
      <c r="D301" s="24">
        <f>'Basis for calculations'!E61</f>
        <v>7.8551464959012263</v>
      </c>
      <c r="E301" s="24">
        <f>'Basis for calculations'!F61</f>
        <v>7.2357404243893786</v>
      </c>
    </row>
    <row r="302" spans="2:5" x14ac:dyDescent="0.35">
      <c r="B302" s="3" t="s">
        <v>98</v>
      </c>
      <c r="C302" s="3" t="s">
        <v>355</v>
      </c>
      <c r="D302" s="24">
        <f>'Basis for calculations'!E60</f>
        <v>-25.039393548218001</v>
      </c>
      <c r="E302" s="24">
        <f>'Basis for calculations'!F60</f>
        <v>-150.92039237954504</v>
      </c>
    </row>
    <row r="303" spans="2:5" x14ac:dyDescent="0.35">
      <c r="B303" s="3" t="s">
        <v>44</v>
      </c>
      <c r="C303" s="3" t="s">
        <v>356</v>
      </c>
      <c r="D303" s="24">
        <f>'Basis for calculations'!E63</f>
        <v>-4.8223657166899887</v>
      </c>
      <c r="E303" s="24">
        <f>'Basis for calculations'!F63</f>
        <v>-7.6982492937379927</v>
      </c>
    </row>
    <row r="304" spans="2:5" x14ac:dyDescent="0.35">
      <c r="B304" s="3" t="s">
        <v>40</v>
      </c>
      <c r="C304" s="3" t="s">
        <v>299</v>
      </c>
      <c r="D304" s="24">
        <f>'Basis for calculations'!E54</f>
        <v>3060.4948452097237</v>
      </c>
      <c r="E304" s="24">
        <f>'Basis for calculations'!F54</f>
        <v>2714.639493037037</v>
      </c>
    </row>
    <row r="305" spans="2:14" x14ac:dyDescent="0.35">
      <c r="B305" s="11" t="s">
        <v>178</v>
      </c>
      <c r="C305" s="11" t="s">
        <v>360</v>
      </c>
      <c r="D305" s="20">
        <f>-(D299+D300+D301-D302-D303)/D304</f>
        <v>0.740253165841676</v>
      </c>
      <c r="E305" s="20">
        <f>-(E299+E300+E301-E302-E303)/E304</f>
        <v>0.78496971530843351</v>
      </c>
    </row>
    <row r="306" spans="2:14" x14ac:dyDescent="0.35">
      <c r="D306" s="19"/>
      <c r="E306" s="19"/>
    </row>
    <row r="307" spans="2:14" x14ac:dyDescent="0.35">
      <c r="B307" s="9" t="s">
        <v>68</v>
      </c>
      <c r="C307" s="9" t="s">
        <v>361</v>
      </c>
    </row>
    <row r="308" spans="2:14" x14ac:dyDescent="0.35">
      <c r="B308" s="3" t="s">
        <v>191</v>
      </c>
      <c r="C308" s="3" t="s">
        <v>300</v>
      </c>
      <c r="D308" s="24">
        <f>'Basis for calculations'!E$66</f>
        <v>-16726.945710378855</v>
      </c>
      <c r="E308" s="24">
        <f>'Basis for calculations'!F$66</f>
        <v>-16501.973602940652</v>
      </c>
      <c r="G308" s="52"/>
      <c r="H308" s="52"/>
      <c r="I308" s="52"/>
      <c r="J308" s="52"/>
      <c r="K308" s="52"/>
      <c r="L308" s="52"/>
      <c r="M308" s="52"/>
      <c r="N308" s="52"/>
    </row>
    <row r="309" spans="2:14" x14ac:dyDescent="0.35">
      <c r="B309" s="3" t="s">
        <v>193</v>
      </c>
      <c r="C309" s="3" t="s">
        <v>354</v>
      </c>
      <c r="D309" s="24">
        <f>'Basis for calculations'!E$73</f>
        <v>829.75665199719742</v>
      </c>
      <c r="E309" s="24">
        <f>'Basis for calculations'!F$73</f>
        <v>868.85018305146923</v>
      </c>
      <c r="G309" s="26"/>
      <c r="H309" s="26"/>
      <c r="I309" s="26"/>
      <c r="J309" s="26"/>
      <c r="K309" s="26"/>
      <c r="L309" s="26"/>
      <c r="M309" s="26"/>
      <c r="N309" s="26"/>
    </row>
    <row r="310" spans="2:14" x14ac:dyDescent="0.35">
      <c r="B310" s="3" t="s">
        <v>102</v>
      </c>
      <c r="C310" s="3" t="s">
        <v>229</v>
      </c>
      <c r="D310" s="24">
        <f>'Basis for calculations'!E$72</f>
        <v>1137.0810373419431</v>
      </c>
      <c r="E310" s="24">
        <f>'Basis for calculations'!F$72</f>
        <v>922.91693517979377</v>
      </c>
    </row>
    <row r="311" spans="2:14" x14ac:dyDescent="0.35">
      <c r="B311" s="3" t="s">
        <v>98</v>
      </c>
      <c r="C311" s="3" t="s">
        <v>355</v>
      </c>
      <c r="D311" s="24">
        <f>'Basis for calculations'!E$71</f>
        <v>464.04525779412995</v>
      </c>
      <c r="E311" s="24">
        <f>'Basis for calculations'!F$71</f>
        <v>170.27100878910963</v>
      </c>
    </row>
    <row r="312" spans="2:14" x14ac:dyDescent="0.35">
      <c r="B312" s="3" t="s">
        <v>44</v>
      </c>
      <c r="C312" s="3" t="s">
        <v>356</v>
      </c>
      <c r="D312" s="24">
        <f>'Basis for calculations'!E$74</f>
        <v>-44.35195014829398</v>
      </c>
      <c r="E312" s="24">
        <f>'Basis for calculations'!F$74</f>
        <v>-61.007448513338957</v>
      </c>
    </row>
    <row r="313" spans="2:14" x14ac:dyDescent="0.35">
      <c r="B313" s="3" t="s">
        <v>40</v>
      </c>
      <c r="C313" s="3" t="s">
        <v>299</v>
      </c>
      <c r="D313" s="24">
        <f>'Basis for calculations'!E$65</f>
        <v>22761.231051177314</v>
      </c>
      <c r="E313" s="24">
        <f>'Basis for calculations'!F$65</f>
        <v>20988.317743516844</v>
      </c>
    </row>
    <row r="314" spans="2:14" x14ac:dyDescent="0.35">
      <c r="B314" s="11" t="s">
        <v>68</v>
      </c>
      <c r="C314" s="11" t="s">
        <v>361</v>
      </c>
      <c r="D314" s="20">
        <f>-(D308+D309+D310-D311-D312)/D313</f>
        <v>0.66691477690967793</v>
      </c>
      <c r="E314" s="20">
        <f>-(E308+E309+E310-E311-E312)/E313</f>
        <v>0.70608184162653054</v>
      </c>
    </row>
    <row r="315" spans="2:14" x14ac:dyDescent="0.35">
      <c r="D315" s="19"/>
      <c r="E315" s="19"/>
    </row>
    <row r="316" spans="2:14" x14ac:dyDescent="0.35">
      <c r="B316" s="9" t="s">
        <v>179</v>
      </c>
      <c r="C316" s="9" t="s">
        <v>362</v>
      </c>
    </row>
    <row r="317" spans="2:14" x14ac:dyDescent="0.35">
      <c r="B317" s="3" t="s">
        <v>191</v>
      </c>
      <c r="C317" s="3" t="s">
        <v>300</v>
      </c>
      <c r="D317" s="24">
        <f>'Basis for calculations'!E77</f>
        <v>-11237.175918989999</v>
      </c>
      <c r="E317" s="24">
        <f>'Basis for calculations'!F77</f>
        <v>-11556.425771849999</v>
      </c>
      <c r="G317" s="52"/>
      <c r="H317" s="52"/>
      <c r="I317" s="52"/>
      <c r="J317" s="52"/>
      <c r="K317" s="52"/>
      <c r="L317" s="52"/>
      <c r="M317" s="52"/>
      <c r="N317" s="52"/>
    </row>
    <row r="318" spans="2:14" x14ac:dyDescent="0.35">
      <c r="B318" s="3" t="s">
        <v>193</v>
      </c>
      <c r="C318" s="3" t="s">
        <v>354</v>
      </c>
      <c r="D318" s="24">
        <f>'Basis for calculations'!E84</f>
        <v>932.48527189170761</v>
      </c>
      <c r="E318" s="24">
        <f>'Basis for calculations'!F84</f>
        <v>1037.1307299982693</v>
      </c>
      <c r="G318" s="26"/>
      <c r="H318" s="26"/>
      <c r="I318" s="26"/>
      <c r="J318" s="26"/>
      <c r="K318" s="26"/>
      <c r="L318" s="26"/>
      <c r="M318" s="26"/>
      <c r="N318" s="26"/>
    </row>
    <row r="319" spans="2:14" x14ac:dyDescent="0.35">
      <c r="B319" s="3" t="s">
        <v>102</v>
      </c>
      <c r="C319" s="3" t="s">
        <v>229</v>
      </c>
      <c r="D319" s="24">
        <f>'Basis for calculations'!E83</f>
        <v>897.82156345594001</v>
      </c>
      <c r="E319" s="24">
        <f>'Basis for calculations'!F83</f>
        <v>787.46168778991716</v>
      </c>
    </row>
    <row r="320" spans="2:14" x14ac:dyDescent="0.35">
      <c r="B320" s="3" t="s">
        <v>98</v>
      </c>
      <c r="C320" s="3" t="s">
        <v>355</v>
      </c>
      <c r="D320" s="24">
        <f>'Basis for calculations'!E82</f>
        <v>437.95421733158793</v>
      </c>
      <c r="E320" s="24">
        <f>'Basis for calculations'!F82</f>
        <v>67.877217462745605</v>
      </c>
    </row>
    <row r="321" spans="2:14" x14ac:dyDescent="0.35">
      <c r="B321" s="3" t="s">
        <v>44</v>
      </c>
      <c r="C321" s="3" t="s">
        <v>356</v>
      </c>
      <c r="D321" s="24">
        <f>'Basis for calculations'!E85</f>
        <v>-11.230526379999997</v>
      </c>
      <c r="E321" s="24">
        <f>'Basis for calculations'!F85</f>
        <v>-30.269836099999996</v>
      </c>
    </row>
    <row r="322" spans="2:14" x14ac:dyDescent="0.35">
      <c r="B322" s="3" t="s">
        <v>40</v>
      </c>
      <c r="C322" s="3" t="s">
        <v>299</v>
      </c>
      <c r="D322" s="24">
        <f>'Basis for calculations'!E76</f>
        <v>15302.229861289999</v>
      </c>
      <c r="E322" s="24">
        <f>'Basis for calculations'!F76</f>
        <v>14066.732404509999</v>
      </c>
    </row>
    <row r="323" spans="2:14" x14ac:dyDescent="0.35">
      <c r="B323" s="11" t="s">
        <v>179</v>
      </c>
      <c r="C323" s="11" t="s">
        <v>362</v>
      </c>
      <c r="D323" s="20">
        <f>-(D317+D318+D319-D320-D321)/D322</f>
        <v>0.64262482420748002</v>
      </c>
      <c r="E323" s="20">
        <f>-(E317+E318+E319-E320-E321)/E322</f>
        <v>0.69450675924512029</v>
      </c>
    </row>
    <row r="324" spans="2:14" x14ac:dyDescent="0.35">
      <c r="D324" s="19"/>
      <c r="E324" s="19"/>
    </row>
    <row r="325" spans="2:14" x14ac:dyDescent="0.35">
      <c r="B325" s="9" t="s">
        <v>180</v>
      </c>
      <c r="C325" s="9" t="s">
        <v>363</v>
      </c>
    </row>
    <row r="326" spans="2:14" x14ac:dyDescent="0.35">
      <c r="B326" s="3" t="s">
        <v>191</v>
      </c>
      <c r="C326" s="3" t="s">
        <v>300</v>
      </c>
      <c r="D326" s="24">
        <f>'Basis for calculations'!E88</f>
        <v>-5489.7697913888569</v>
      </c>
      <c r="E326" s="24">
        <f>'Basis for calculations'!F88</f>
        <v>-4945.5478310906528</v>
      </c>
      <c r="G326" s="52"/>
      <c r="H326" s="52"/>
      <c r="I326" s="52"/>
      <c r="J326" s="52"/>
      <c r="K326" s="52"/>
      <c r="L326" s="52"/>
      <c r="M326" s="52"/>
      <c r="N326" s="52"/>
    </row>
    <row r="327" spans="2:14" x14ac:dyDescent="0.35">
      <c r="B327" s="3" t="s">
        <v>193</v>
      </c>
      <c r="C327" s="3" t="s">
        <v>354</v>
      </c>
      <c r="D327" s="24">
        <f>'Basis for calculations'!E95</f>
        <v>-102.72861989450999</v>
      </c>
      <c r="E327" s="24">
        <f>'Basis for calculations'!F95</f>
        <v>-168.28054694680006</v>
      </c>
      <c r="G327" s="26"/>
      <c r="H327" s="26"/>
      <c r="I327" s="26"/>
      <c r="J327" s="26"/>
      <c r="K327" s="26"/>
      <c r="L327" s="26"/>
      <c r="M327" s="26"/>
      <c r="N327" s="26"/>
    </row>
    <row r="328" spans="2:14" x14ac:dyDescent="0.35">
      <c r="B328" s="3" t="s">
        <v>102</v>
      </c>
      <c r="C328" s="3" t="s">
        <v>229</v>
      </c>
      <c r="D328" s="24">
        <f>'Basis for calculations'!E94</f>
        <v>239.25947388600324</v>
      </c>
      <c r="E328" s="24">
        <f>'Basis for calculations'!F94</f>
        <v>135.45524738987658</v>
      </c>
    </row>
    <row r="329" spans="2:14" x14ac:dyDescent="0.35">
      <c r="B329" s="3" t="s">
        <v>98</v>
      </c>
      <c r="C329" s="3" t="s">
        <v>355</v>
      </c>
      <c r="D329" s="24">
        <f>'Basis for calculations'!E93</f>
        <v>26.091040462541997</v>
      </c>
      <c r="E329" s="24">
        <f>'Basis for calculations'!F93</f>
        <v>102.39379132636401</v>
      </c>
    </row>
    <row r="330" spans="2:14" x14ac:dyDescent="0.35">
      <c r="B330" s="3" t="s">
        <v>44</v>
      </c>
      <c r="C330" s="3" t="s">
        <v>356</v>
      </c>
      <c r="D330" s="24">
        <f>'Basis for calculations'!E96</f>
        <v>-33.121423768294008</v>
      </c>
      <c r="E330" s="24">
        <f>'Basis for calculations'!F96</f>
        <v>-30.737612413339047</v>
      </c>
    </row>
    <row r="331" spans="2:14" x14ac:dyDescent="0.35">
      <c r="B331" s="3" t="s">
        <v>40</v>
      </c>
      <c r="C331" s="3" t="s">
        <v>299</v>
      </c>
      <c r="D331" s="24">
        <f>'Basis for calculations'!E87</f>
        <v>7459.0011898873163</v>
      </c>
      <c r="E331" s="24">
        <f>'Basis for calculations'!F87</f>
        <v>6921.5853390068442</v>
      </c>
    </row>
    <row r="332" spans="2:14" x14ac:dyDescent="0.35">
      <c r="B332" s="11" t="s">
        <v>180</v>
      </c>
      <c r="C332" s="11" t="s">
        <v>363</v>
      </c>
      <c r="D332" s="20">
        <f>-(D326+D327+D328-D329-D330)/D331</f>
        <v>0.71674590444359176</v>
      </c>
      <c r="E332" s="20">
        <f>-(E326+E327+E328-E329-E330)/E331</f>
        <v>0.7296058723860529</v>
      </c>
    </row>
    <row r="333" spans="2:14" x14ac:dyDescent="0.35">
      <c r="D333" s="19"/>
      <c r="E333" s="19"/>
    </row>
    <row r="334" spans="2:14" x14ac:dyDescent="0.35">
      <c r="B334" s="9" t="s">
        <v>69</v>
      </c>
      <c r="C334" s="9" t="s">
        <v>364</v>
      </c>
      <c r="E334" s="21"/>
    </row>
    <row r="335" spans="2:14" x14ac:dyDescent="0.35">
      <c r="B335" s="3" t="s">
        <v>191</v>
      </c>
      <c r="C335" s="3" t="s">
        <v>300</v>
      </c>
      <c r="D335" s="24">
        <f>'Basis for calculations'!E$99</f>
        <v>-1464.1207493084471</v>
      </c>
      <c r="E335" s="24">
        <f>'Basis for calculations'!F$99</f>
        <v>-1504.2398871771909</v>
      </c>
    </row>
    <row r="336" spans="2:14" x14ac:dyDescent="0.35">
      <c r="B336" s="3" t="s">
        <v>193</v>
      </c>
      <c r="C336" s="3" t="s">
        <v>354</v>
      </c>
      <c r="D336" s="24">
        <f>'Basis for calculations'!E$106</f>
        <v>-36.307387845776987</v>
      </c>
      <c r="E336" s="24">
        <f>'Basis for calculations'!F$106</f>
        <v>27.678318810932009</v>
      </c>
    </row>
    <row r="337" spans="2:5" x14ac:dyDescent="0.35">
      <c r="B337" s="3" t="s">
        <v>102</v>
      </c>
      <c r="C337" s="3" t="s">
        <v>229</v>
      </c>
      <c r="D337" s="24">
        <f>'Basis for calculations'!E$105</f>
        <v>35.177495271191653</v>
      </c>
      <c r="E337" s="24">
        <f>'Basis for calculations'!F$105</f>
        <v>40.000000001000004</v>
      </c>
    </row>
    <row r="338" spans="2:5" x14ac:dyDescent="0.35">
      <c r="B338" s="3" t="s">
        <v>98</v>
      </c>
      <c r="C338" s="3" t="s">
        <v>355</v>
      </c>
      <c r="D338" s="24">
        <f>'Basis for calculations'!E$104</f>
        <v>88.975238786023041</v>
      </c>
      <c r="E338" s="24">
        <f>'Basis for calculations'!F$104</f>
        <v>77.509722638819994</v>
      </c>
    </row>
    <row r="339" spans="2:5" x14ac:dyDescent="0.35">
      <c r="B339" s="3" t="s">
        <v>44</v>
      </c>
      <c r="C339" s="3" t="s">
        <v>356</v>
      </c>
      <c r="D339" s="24">
        <f>'Basis for calculations'!E$107</f>
        <v>14.148694633352006</v>
      </c>
      <c r="E339" s="24">
        <f>'Basis for calculations'!F$107</f>
        <v>11.298365092280005</v>
      </c>
    </row>
    <row r="340" spans="2:5" x14ac:dyDescent="0.35">
      <c r="B340" s="3" t="s">
        <v>40</v>
      </c>
      <c r="C340" s="3" t="s">
        <v>299</v>
      </c>
      <c r="D340" s="24">
        <f>'Basis for calculations'!E$98</f>
        <v>2184.5803431829318</v>
      </c>
      <c r="E340" s="24">
        <f>'Basis for calculations'!F$98</f>
        <v>1996.7468718042001</v>
      </c>
    </row>
    <row r="341" spans="2:5" x14ac:dyDescent="0.35">
      <c r="B341" s="11" t="s">
        <v>69</v>
      </c>
      <c r="C341" s="11" t="s">
        <v>364</v>
      </c>
      <c r="D341" s="20">
        <f>-(D335+D336+D337-D338-D339)/D340</f>
        <v>0.71792945505372763</v>
      </c>
      <c r="E341" s="20">
        <f t="shared" ref="E341" si="43">-(E335+E336+E337-E338-E339)/E340</f>
        <v>0.76392740493845412</v>
      </c>
    </row>
    <row r="342" spans="2:5" x14ac:dyDescent="0.35">
      <c r="D342" s="19"/>
      <c r="E342" s="19"/>
    </row>
    <row r="343" spans="2:5" x14ac:dyDescent="0.35">
      <c r="B343" s="9" t="s">
        <v>206</v>
      </c>
      <c r="C343" s="9" t="s">
        <v>365</v>
      </c>
      <c r="E343" s="21"/>
    </row>
    <row r="344" spans="2:5" x14ac:dyDescent="0.35">
      <c r="B344" s="3" t="s">
        <v>191</v>
      </c>
      <c r="C344" s="3" t="s">
        <v>300</v>
      </c>
      <c r="D344" s="24">
        <f>'Basis for calculations'!E$110</f>
        <v>-30260.250968931348</v>
      </c>
      <c r="E344" s="24">
        <f>'Basis for calculations'!F$110</f>
        <v>-28616.712580496842</v>
      </c>
    </row>
    <row r="345" spans="2:5" x14ac:dyDescent="0.35">
      <c r="B345" s="3" t="s">
        <v>193</v>
      </c>
      <c r="C345" s="3" t="s">
        <v>354</v>
      </c>
      <c r="D345" s="24">
        <f>'Basis for calculations'!E$117</f>
        <v>-1.3607502701107264</v>
      </c>
      <c r="E345" s="24">
        <f>'Basis for calculations'!F$117</f>
        <v>362.4244138153511</v>
      </c>
    </row>
    <row r="346" spans="2:5" x14ac:dyDescent="0.35">
      <c r="B346" s="3" t="s">
        <v>102</v>
      </c>
      <c r="C346" s="3" t="s">
        <v>229</v>
      </c>
      <c r="D346" s="24">
        <f>'Basis for calculations'!E$116</f>
        <v>2330.4376204164405</v>
      </c>
      <c r="E346" s="24">
        <f>'Basis for calculations'!F$116</f>
        <v>1810.8816482537914</v>
      </c>
    </row>
    <row r="347" spans="2:5" x14ac:dyDescent="0.35">
      <c r="B347" s="3" t="s">
        <v>98</v>
      </c>
      <c r="C347" s="3" t="s">
        <v>355</v>
      </c>
      <c r="D347" s="24">
        <f>'Basis for calculations'!E$115</f>
        <v>557.91486774646307</v>
      </c>
      <c r="E347" s="24">
        <f>'Basis for calculations'!F$115</f>
        <v>305.61364194828639</v>
      </c>
    </row>
    <row r="348" spans="2:5" x14ac:dyDescent="0.35">
      <c r="B348" s="3" t="s">
        <v>44</v>
      </c>
      <c r="C348" s="3" t="s">
        <v>356</v>
      </c>
      <c r="D348" s="24">
        <f>'Basis for calculations'!E$118</f>
        <v>-62.176755641364998</v>
      </c>
      <c r="E348" s="24">
        <f>'Basis for calculations'!F$118</f>
        <v>326.94260529891017</v>
      </c>
    </row>
    <row r="349" spans="2:5" x14ac:dyDescent="0.35">
      <c r="B349" s="3" t="s">
        <v>40</v>
      </c>
      <c r="C349" s="3" t="s">
        <v>299</v>
      </c>
      <c r="D349" s="24">
        <f>'Basis for calculations'!E$109</f>
        <v>42769.530576871191</v>
      </c>
      <c r="E349" s="24">
        <f>'Basis for calculations'!F$109</f>
        <v>38359.420681940697</v>
      </c>
    </row>
    <row r="350" spans="2:5" x14ac:dyDescent="0.35">
      <c r="B350" s="11" t="s">
        <v>206</v>
      </c>
      <c r="C350" s="11" t="s">
        <v>365</v>
      </c>
      <c r="D350" s="20">
        <f>-(D344+D345+D346-D347-D348)/D349</f>
        <v>0.66465336017184995</v>
      </c>
      <c r="E350" s="20">
        <f t="shared" ref="E350" si="44">-(E344+E345+E346-E347-E348)/E349</f>
        <v>0.70584910523484623</v>
      </c>
    </row>
    <row r="351" spans="2:5" x14ac:dyDescent="0.35">
      <c r="D351" s="19"/>
      <c r="E351" s="19"/>
    </row>
    <row r="352" spans="2:5" x14ac:dyDescent="0.35">
      <c r="B352" s="9" t="s">
        <v>197</v>
      </c>
      <c r="C352" s="9" t="s">
        <v>366</v>
      </c>
    </row>
    <row r="353" spans="2:5" x14ac:dyDescent="0.35">
      <c r="B353" s="3" t="s">
        <v>48</v>
      </c>
      <c r="C353" s="3" t="s">
        <v>310</v>
      </c>
      <c r="D353" s="24">
        <f>'Basis for calculations'!E146</f>
        <v>50.668929170000077</v>
      </c>
      <c r="E353" s="24">
        <f>'Basis for calculations'!F146</f>
        <v>403.04398891999983</v>
      </c>
    </row>
    <row r="354" spans="2:5" x14ac:dyDescent="0.35">
      <c r="B354" s="3" t="s">
        <v>202</v>
      </c>
      <c r="C354" s="3" t="s">
        <v>367</v>
      </c>
      <c r="D354" s="24">
        <f>'Basis for calculations'!E147-'Basis for calculations'!E148</f>
        <v>102.51527962</v>
      </c>
      <c r="E354" s="24">
        <f>'Basis for calculations'!F147-'Basis for calculations'!F148</f>
        <v>409.79963599999996</v>
      </c>
    </row>
    <row r="355" spans="2:5" x14ac:dyDescent="0.35">
      <c r="B355" s="11" t="s">
        <v>197</v>
      </c>
      <c r="C355" s="11" t="s">
        <v>366</v>
      </c>
      <c r="D355" s="27">
        <f>'Basis for calculations'!E149</f>
        <v>153.18420879000007</v>
      </c>
      <c r="E355" s="27">
        <f>'Basis for calculations'!F149</f>
        <v>812.8436249199998</v>
      </c>
    </row>
    <row r="357" spans="2:5" x14ac:dyDescent="0.35">
      <c r="B357" s="8" t="s">
        <v>204</v>
      </c>
      <c r="C357" s="8" t="s">
        <v>368</v>
      </c>
    </row>
    <row r="359" spans="2:5" x14ac:dyDescent="0.35">
      <c r="B359" s="9" t="s">
        <v>34</v>
      </c>
      <c r="C359" s="9" t="s">
        <v>369</v>
      </c>
    </row>
    <row r="360" spans="2:5" x14ac:dyDescent="0.35">
      <c r="B360" s="3" t="s">
        <v>191</v>
      </c>
      <c r="C360" s="3" t="s">
        <v>300</v>
      </c>
      <c r="D360" s="10">
        <f>'Basis for calculations Baltics'!H14</f>
        <v>-1196.4818220226653</v>
      </c>
      <c r="E360" s="10">
        <f>'Basis for calculations Baltics'!I14</f>
        <v>-1340.7038703416297</v>
      </c>
    </row>
    <row r="361" spans="2:5" x14ac:dyDescent="0.35">
      <c r="B361" s="3" t="s">
        <v>40</v>
      </c>
      <c r="C361" s="3" t="s">
        <v>299</v>
      </c>
      <c r="D361" s="10">
        <f>'Basis for calculations Baltics'!H13</f>
        <v>1841.2366541030017</v>
      </c>
      <c r="E361" s="10">
        <f>'Basis for calculations Baltics'!I13</f>
        <v>1848.6818156485431</v>
      </c>
    </row>
    <row r="362" spans="2:5" x14ac:dyDescent="0.35">
      <c r="B362" s="11" t="s">
        <v>34</v>
      </c>
      <c r="C362" s="11" t="s">
        <v>369</v>
      </c>
      <c r="D362" s="14">
        <f t="shared" ref="D362:E362" si="45">-D360/D361</f>
        <v>0.64982511582985913</v>
      </c>
      <c r="E362" s="14">
        <f t="shared" si="45"/>
        <v>0.72522153839182557</v>
      </c>
    </row>
    <row r="363" spans="2:5" x14ac:dyDescent="0.35">
      <c r="E363" s="18"/>
    </row>
    <row r="364" spans="2:5" x14ac:dyDescent="0.35">
      <c r="B364" s="9" t="s">
        <v>41</v>
      </c>
      <c r="C364" s="9" t="s">
        <v>370</v>
      </c>
    </row>
    <row r="365" spans="2:5" x14ac:dyDescent="0.35">
      <c r="B365" s="3" t="s">
        <v>73</v>
      </c>
      <c r="C365" s="3" t="s">
        <v>302</v>
      </c>
      <c r="D365" s="24">
        <f>'Basis for calculations Baltics'!H17</f>
        <v>-89.31290434508648</v>
      </c>
      <c r="E365" s="24">
        <f>'Basis for calculations Baltics'!I17</f>
        <v>-85.149158257106563</v>
      </c>
    </row>
    <row r="366" spans="2:5" x14ac:dyDescent="0.35">
      <c r="B366" s="3" t="s">
        <v>74</v>
      </c>
      <c r="C366" s="3" t="s">
        <v>303</v>
      </c>
      <c r="D366" s="24">
        <f>'Basis for calculations Baltics'!H18</f>
        <v>18.742507476299672</v>
      </c>
      <c r="E366" s="24">
        <f>'Basis for calculations Baltics'!I18</f>
        <v>119.5509384202246</v>
      </c>
    </row>
    <row r="367" spans="2:5" x14ac:dyDescent="0.35">
      <c r="B367" s="3" t="s">
        <v>40</v>
      </c>
      <c r="C367" s="3" t="s">
        <v>299</v>
      </c>
      <c r="D367" s="24">
        <f>'Basis for calculations Baltics'!H13</f>
        <v>1841.2366541030017</v>
      </c>
      <c r="E367" s="24">
        <f>'Basis for calculations Baltics'!I13</f>
        <v>1848.6818156485431</v>
      </c>
    </row>
    <row r="368" spans="2:5" x14ac:dyDescent="0.35">
      <c r="B368" s="11" t="s">
        <v>41</v>
      </c>
      <c r="C368" s="11" t="s">
        <v>370</v>
      </c>
      <c r="D368" s="20">
        <f t="shared" ref="D368:E368" si="46">-(D365+D366)/D367</f>
        <v>3.8327716706881829E-2</v>
      </c>
      <c r="E368" s="20">
        <f t="shared" si="46"/>
        <v>-1.8608816223493502E-2</v>
      </c>
    </row>
    <row r="369" spans="2:5" x14ac:dyDescent="0.35">
      <c r="E369" s="21"/>
    </row>
    <row r="370" spans="2:5" x14ac:dyDescent="0.35">
      <c r="B370" s="9" t="s">
        <v>65</v>
      </c>
      <c r="C370" s="9" t="s">
        <v>371</v>
      </c>
    </row>
    <row r="371" spans="2:5" x14ac:dyDescent="0.35">
      <c r="B371" s="3" t="s">
        <v>42</v>
      </c>
      <c r="C371" s="3" t="s">
        <v>329</v>
      </c>
      <c r="D371" s="18">
        <f>D362</f>
        <v>0.64982511582985913</v>
      </c>
      <c r="E371" s="18">
        <f>E362</f>
        <v>0.72522153839182557</v>
      </c>
    </row>
    <row r="372" spans="2:5" x14ac:dyDescent="0.35">
      <c r="B372" s="3" t="s">
        <v>43</v>
      </c>
      <c r="C372" s="3" t="s">
        <v>245</v>
      </c>
      <c r="D372" s="18">
        <f>D368</f>
        <v>3.8327716706881829E-2</v>
      </c>
      <c r="E372" s="18">
        <f>E368</f>
        <v>-1.8608816223493502E-2</v>
      </c>
    </row>
    <row r="373" spans="2:5" x14ac:dyDescent="0.35">
      <c r="B373" s="11" t="s">
        <v>65</v>
      </c>
      <c r="C373" s="11" t="s">
        <v>371</v>
      </c>
      <c r="D373" s="14">
        <f t="shared" ref="D373:E373" si="47">D371+D372</f>
        <v>0.68815283253674098</v>
      </c>
      <c r="E373" s="14">
        <f t="shared" si="47"/>
        <v>0.70661272216833204</v>
      </c>
    </row>
    <row r="374" spans="2:5" x14ac:dyDescent="0.35">
      <c r="E374" s="18"/>
    </row>
    <row r="375" spans="2:5" x14ac:dyDescent="0.35">
      <c r="B375" s="9" t="s">
        <v>55</v>
      </c>
      <c r="C375" s="9" t="s">
        <v>372</v>
      </c>
    </row>
    <row r="376" spans="2:5" x14ac:dyDescent="0.35">
      <c r="B376" s="3" t="s">
        <v>192</v>
      </c>
      <c r="C376" s="3" t="s">
        <v>301</v>
      </c>
      <c r="D376" s="24">
        <f>'Basis for calculations Baltics'!H15</f>
        <v>-461.59139130741409</v>
      </c>
      <c r="E376" s="24">
        <f>'Basis for calculations Baltics'!I15</f>
        <v>-489.25799211901801</v>
      </c>
    </row>
    <row r="377" spans="2:5" x14ac:dyDescent="0.35">
      <c r="B377" s="3" t="s">
        <v>40</v>
      </c>
      <c r="C377" s="3" t="s">
        <v>299</v>
      </c>
      <c r="D377" s="24">
        <f>'Basis for calculations Baltics'!H13</f>
        <v>1841.2366541030017</v>
      </c>
      <c r="E377" s="24">
        <f>'Basis for calculations Baltics'!I13</f>
        <v>1848.6818156485431</v>
      </c>
    </row>
    <row r="378" spans="2:5" x14ac:dyDescent="0.35">
      <c r="B378" s="11" t="s">
        <v>55</v>
      </c>
      <c r="C378" s="11" t="s">
        <v>372</v>
      </c>
      <c r="D378" s="20">
        <f t="shared" ref="D378:E378" si="48">-D376/D377</f>
        <v>0.25069639488156309</v>
      </c>
      <c r="E378" s="20">
        <f t="shared" si="48"/>
        <v>0.26465235281571675</v>
      </c>
    </row>
    <row r="380" spans="2:5" x14ac:dyDescent="0.35">
      <c r="B380" s="9" t="s">
        <v>60</v>
      </c>
      <c r="C380" s="9" t="s">
        <v>373</v>
      </c>
    </row>
    <row r="381" spans="2:5" x14ac:dyDescent="0.35">
      <c r="B381" s="3" t="s">
        <v>71</v>
      </c>
      <c r="C381" s="3" t="s">
        <v>346</v>
      </c>
      <c r="D381" s="21">
        <f>D373</f>
        <v>0.68815283253674098</v>
      </c>
      <c r="E381" s="21">
        <f>E373</f>
        <v>0.70661272216833204</v>
      </c>
    </row>
    <row r="382" spans="2:5" x14ac:dyDescent="0.35">
      <c r="B382" s="3" t="s">
        <v>45</v>
      </c>
      <c r="C382" s="3" t="s">
        <v>251</v>
      </c>
      <c r="D382" s="21">
        <f>D378</f>
        <v>0.25069639488156309</v>
      </c>
      <c r="E382" s="21">
        <f>E378</f>
        <v>0.26465235281571675</v>
      </c>
    </row>
    <row r="383" spans="2:5" x14ac:dyDescent="0.35">
      <c r="B383" s="11" t="s">
        <v>60</v>
      </c>
      <c r="C383" s="11" t="s">
        <v>373</v>
      </c>
      <c r="D383" s="20">
        <f t="shared" ref="D383:E383" si="49">D381+D382</f>
        <v>0.93884922741830401</v>
      </c>
      <c r="E383" s="20">
        <f t="shared" si="49"/>
        <v>0.97126507498404879</v>
      </c>
    </row>
    <row r="385" spans="2:5" x14ac:dyDescent="0.35">
      <c r="B385" s="9" t="s">
        <v>70</v>
      </c>
      <c r="C385" s="9" t="s">
        <v>374</v>
      </c>
    </row>
    <row r="386" spans="2:5" x14ac:dyDescent="0.35">
      <c r="B386" s="3" t="s">
        <v>191</v>
      </c>
      <c r="C386" s="3" t="s">
        <v>300</v>
      </c>
      <c r="D386" s="24">
        <f>'Basis for calculations Baltics'!H$14</f>
        <v>-1196.4818220226653</v>
      </c>
      <c r="E386" s="24">
        <f>'Basis for calculations Baltics'!I$14</f>
        <v>-1340.7038703416297</v>
      </c>
    </row>
    <row r="387" spans="2:5" x14ac:dyDescent="0.35">
      <c r="B387" s="3" t="s">
        <v>193</v>
      </c>
      <c r="C387" s="3" t="s">
        <v>354</v>
      </c>
      <c r="D387" s="24">
        <f>'Basis for calculations Baltics'!H$21</f>
        <v>-70.570396868786816</v>
      </c>
      <c r="E387" s="24">
        <f>'Basis for calculations Baltics'!I$21</f>
        <v>34.401780163118033</v>
      </c>
    </row>
    <row r="388" spans="2:5" x14ac:dyDescent="0.35">
      <c r="B388" s="3" t="s">
        <v>102</v>
      </c>
      <c r="C388" s="3" t="s">
        <v>229</v>
      </c>
      <c r="D388" s="24">
        <f>'Basis for calculations Baltics'!H$20</f>
        <v>0</v>
      </c>
      <c r="E388" s="24">
        <f>'Basis for calculations Baltics'!I$20</f>
        <v>0</v>
      </c>
    </row>
    <row r="389" spans="2:5" x14ac:dyDescent="0.35">
      <c r="B389" s="3" t="s">
        <v>98</v>
      </c>
      <c r="C389" s="3" t="s">
        <v>355</v>
      </c>
      <c r="D389" s="24">
        <f>'Basis for calculations Baltics'!H$19</f>
        <v>-3.3808818579229487</v>
      </c>
      <c r="E389" s="24">
        <f>'Basis for calculations Baltics'!I$19</f>
        <v>-15.795311287970558</v>
      </c>
    </row>
    <row r="390" spans="2:5" x14ac:dyDescent="0.35">
      <c r="B390" s="3" t="s">
        <v>44</v>
      </c>
      <c r="C390" s="3" t="s">
        <v>356</v>
      </c>
      <c r="D390" s="24">
        <f>'Basis for calculations Baltics'!H$22</f>
        <v>1.308481576602998</v>
      </c>
      <c r="E390" s="24">
        <f>'Basis for calculations Baltics'!I$22</f>
        <v>5.2879987194896207</v>
      </c>
    </row>
    <row r="391" spans="2:5" x14ac:dyDescent="0.35">
      <c r="B391" s="3" t="s">
        <v>40</v>
      </c>
      <c r="C391" s="3" t="s">
        <v>299</v>
      </c>
      <c r="D391" s="24">
        <f>'Basis for calculations Baltics'!H$13</f>
        <v>1841.2366541030017</v>
      </c>
      <c r="E391" s="24">
        <f>'Basis for calculations Baltics'!I$13</f>
        <v>1848.6818156485431</v>
      </c>
    </row>
    <row r="392" spans="2:5" x14ac:dyDescent="0.35">
      <c r="B392" s="11" t="s">
        <v>70</v>
      </c>
      <c r="C392" s="11" t="s">
        <v>374</v>
      </c>
      <c r="D392" s="20">
        <f>-(D386+D387+D388-D389-D390)/D391</f>
        <v>0.68702728451079764</v>
      </c>
      <c r="E392" s="20">
        <f t="shared" ref="E392" si="50">-(E386+E387+E388-E389-E390)/E391</f>
        <v>0.70092904394986322</v>
      </c>
    </row>
    <row r="393" spans="2:5" x14ac:dyDescent="0.35">
      <c r="D393" s="19"/>
      <c r="E393" s="19"/>
    </row>
  </sheetData>
  <mergeCells count="3">
    <mergeCell ref="G308:N308"/>
    <mergeCell ref="G317:N317"/>
    <mergeCell ref="G326:N326"/>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5A4A-4D60-4E3C-88AE-82DD240AF74C}">
  <dimension ref="A1:F152"/>
  <sheetViews>
    <sheetView zoomScale="80" zoomScaleNormal="80" workbookViewId="0">
      <pane xSplit="4" ySplit="11" topLeftCell="E114" activePane="bottomRight" state="frozen"/>
      <selection pane="topRight" activeCell="D1" sqref="D1"/>
      <selection pane="bottomLeft" activeCell="A13" sqref="A13"/>
      <selection pane="bottomRight" activeCell="O132" sqref="O132"/>
    </sheetView>
  </sheetViews>
  <sheetFormatPr baseColWidth="10" defaultColWidth="11.42578125" defaultRowHeight="15" x14ac:dyDescent="0.25"/>
  <cols>
    <col min="1" max="1" width="22.140625" bestFit="1" customWidth="1"/>
    <col min="2" max="2" width="55" hidden="1" customWidth="1"/>
    <col min="3" max="3" width="13.85546875" hidden="1" customWidth="1"/>
    <col min="4" max="4" width="76" bestFit="1" customWidth="1"/>
    <col min="5" max="6" width="18.7109375" customWidth="1"/>
  </cols>
  <sheetData>
    <row r="1" spans="1:6" x14ac:dyDescent="0.25">
      <c r="A1" s="50"/>
      <c r="B1" s="50"/>
      <c r="C1" s="50"/>
      <c r="D1" s="50"/>
      <c r="E1" s="50" t="s">
        <v>0</v>
      </c>
      <c r="F1" s="50" t="s">
        <v>0</v>
      </c>
    </row>
    <row r="2" spans="1:6" x14ac:dyDescent="0.25">
      <c r="A2" s="50"/>
      <c r="B2" s="50"/>
      <c r="C2" s="50"/>
      <c r="D2" s="50"/>
      <c r="E2" s="50" t="s">
        <v>1</v>
      </c>
      <c r="F2" s="50" t="s">
        <v>1</v>
      </c>
    </row>
    <row r="3" spans="1:6" x14ac:dyDescent="0.25">
      <c r="A3" s="50"/>
      <c r="B3" s="50"/>
      <c r="C3" s="50"/>
      <c r="D3" s="50"/>
      <c r="E3" s="50" t="s">
        <v>2</v>
      </c>
      <c r="F3" s="50" t="s">
        <v>2</v>
      </c>
    </row>
    <row r="4" spans="1:6" x14ac:dyDescent="0.25">
      <c r="A4" s="50"/>
      <c r="B4" s="50"/>
      <c r="C4" s="50"/>
      <c r="D4" s="50"/>
      <c r="E4" s="50" t="s">
        <v>3</v>
      </c>
      <c r="F4" s="50" t="s">
        <v>3</v>
      </c>
    </row>
    <row r="5" spans="1:6" x14ac:dyDescent="0.25">
      <c r="A5" s="50"/>
      <c r="B5" s="50"/>
      <c r="C5" s="50"/>
      <c r="D5" s="50"/>
      <c r="E5" s="50" t="s">
        <v>4</v>
      </c>
      <c r="F5" s="50" t="s">
        <v>4</v>
      </c>
    </row>
    <row r="6" spans="1:6" x14ac:dyDescent="0.25">
      <c r="A6" s="50"/>
      <c r="B6" s="50"/>
      <c r="C6" s="50"/>
      <c r="D6" s="50"/>
      <c r="E6" s="50" t="s">
        <v>6</v>
      </c>
      <c r="F6" s="50" t="s">
        <v>6</v>
      </c>
    </row>
    <row r="7" spans="1:6" x14ac:dyDescent="0.25">
      <c r="A7" s="50"/>
      <c r="B7" s="50"/>
      <c r="C7" s="50"/>
      <c r="D7" s="50"/>
      <c r="E7" s="50" t="s">
        <v>7</v>
      </c>
      <c r="F7" s="50" t="s">
        <v>7</v>
      </c>
    </row>
    <row r="8" spans="1:6" x14ac:dyDescent="0.25">
      <c r="A8" s="50"/>
      <c r="B8" s="50"/>
      <c r="C8" s="50"/>
      <c r="D8" s="50"/>
      <c r="E8" s="50" t="s">
        <v>9</v>
      </c>
      <c r="F8" s="50" t="s">
        <v>9</v>
      </c>
    </row>
    <row r="9" spans="1:6" x14ac:dyDescent="0.25">
      <c r="A9" s="50"/>
      <c r="B9" s="50"/>
      <c r="C9" s="50"/>
      <c r="D9" s="50"/>
      <c r="E9" s="50" t="s">
        <v>12</v>
      </c>
      <c r="F9" s="50" t="s">
        <v>12</v>
      </c>
    </row>
    <row r="10" spans="1:6" x14ac:dyDescent="0.25">
      <c r="A10" s="50"/>
      <c r="B10" s="50"/>
      <c r="C10" s="50"/>
      <c r="D10" s="50"/>
      <c r="E10" s="51" t="s">
        <v>392</v>
      </c>
      <c r="F10" s="51" t="s">
        <v>196</v>
      </c>
    </row>
    <row r="11" spans="1:6" x14ac:dyDescent="0.25">
      <c r="A11" s="50"/>
      <c r="B11" s="50"/>
      <c r="C11" s="50"/>
      <c r="D11" s="50"/>
      <c r="E11" s="50" t="s">
        <v>13</v>
      </c>
      <c r="F11" s="50" t="s">
        <v>13</v>
      </c>
    </row>
    <row r="12" spans="1:6" x14ac:dyDescent="0.25">
      <c r="A12" s="50"/>
      <c r="B12" s="50"/>
      <c r="C12" s="50"/>
      <c r="D12" s="50"/>
      <c r="E12" s="50"/>
      <c r="F12" s="50"/>
    </row>
    <row r="13" spans="1:6" x14ac:dyDescent="0.25">
      <c r="A13" s="50" t="s">
        <v>10</v>
      </c>
      <c r="B13" s="50" t="s">
        <v>5</v>
      </c>
      <c r="C13" s="50" t="s">
        <v>8</v>
      </c>
      <c r="D13" s="51" t="s">
        <v>14</v>
      </c>
      <c r="E13" s="48">
        <v>28307.16238842539</v>
      </c>
      <c r="F13" s="48">
        <v>26007.418063910573</v>
      </c>
    </row>
    <row r="14" spans="1:6" x14ac:dyDescent="0.25">
      <c r="A14" s="50" t="s">
        <v>10</v>
      </c>
      <c r="B14" s="50" t="s">
        <v>5</v>
      </c>
      <c r="C14" s="50" t="s">
        <v>8</v>
      </c>
      <c r="D14" s="51" t="s">
        <v>120</v>
      </c>
      <c r="E14" s="48">
        <v>6556.2365064266769</v>
      </c>
      <c r="F14" s="48">
        <v>5139.1678502381455</v>
      </c>
    </row>
    <row r="15" spans="1:6" x14ac:dyDescent="0.25">
      <c r="A15" s="50" t="s">
        <v>10</v>
      </c>
      <c r="B15" s="50" t="s">
        <v>5</v>
      </c>
      <c r="C15" s="50" t="s">
        <v>8</v>
      </c>
      <c r="D15" s="51" t="s">
        <v>121</v>
      </c>
      <c r="E15" s="48">
        <v>7.4597271105734983E-2</v>
      </c>
      <c r="F15" s="48">
        <v>-1.4307620939518846</v>
      </c>
    </row>
    <row r="16" spans="1:6" x14ac:dyDescent="0.25">
      <c r="A16" s="50" t="s">
        <v>10</v>
      </c>
      <c r="B16" s="51" t="s">
        <v>122</v>
      </c>
      <c r="C16" s="50" t="s">
        <v>8</v>
      </c>
      <c r="D16" s="51" t="s">
        <v>123</v>
      </c>
      <c r="E16" s="48">
        <v>140.21952205000005</v>
      </c>
      <c r="F16" s="48">
        <v>134.39699964000022</v>
      </c>
    </row>
    <row r="17" spans="1:6" x14ac:dyDescent="0.25">
      <c r="A17" s="50" t="s">
        <v>10</v>
      </c>
      <c r="B17" s="50" t="s">
        <v>5</v>
      </c>
      <c r="C17" s="50" t="s">
        <v>8</v>
      </c>
      <c r="D17" s="50" t="s">
        <v>124</v>
      </c>
      <c r="E17" s="48">
        <v>23542.288694999999</v>
      </c>
      <c r="F17" s="48">
        <v>22087.998186999997</v>
      </c>
    </row>
    <row r="18" spans="1:6" x14ac:dyDescent="0.25">
      <c r="A18" s="50" t="s">
        <v>10</v>
      </c>
      <c r="B18" s="50" t="s">
        <v>5</v>
      </c>
      <c r="C18" s="50" t="s">
        <v>8</v>
      </c>
      <c r="D18" s="50" t="s">
        <v>125</v>
      </c>
      <c r="E18" s="48">
        <v>15476.962400999999</v>
      </c>
      <c r="F18" s="48">
        <v>13991.270898999999</v>
      </c>
    </row>
    <row r="19" spans="1:6" x14ac:dyDescent="0.25">
      <c r="A19" s="50" t="s">
        <v>10</v>
      </c>
      <c r="B19" s="50" t="s">
        <v>5</v>
      </c>
      <c r="C19" s="50" t="s">
        <v>8</v>
      </c>
      <c r="D19" s="51" t="s">
        <v>376</v>
      </c>
      <c r="E19" s="48">
        <v>6556.1619091555704</v>
      </c>
      <c r="F19" s="48">
        <v>5140.5986123320981</v>
      </c>
    </row>
    <row r="20" spans="1:6" x14ac:dyDescent="0.25">
      <c r="A20" s="49"/>
      <c r="B20" s="49"/>
      <c r="C20" s="49"/>
      <c r="D20" s="49"/>
      <c r="E20" s="49"/>
      <c r="F20" s="49"/>
    </row>
    <row r="21" spans="1:6" x14ac:dyDescent="0.25">
      <c r="A21" s="50" t="s">
        <v>10</v>
      </c>
      <c r="B21" s="50" t="s">
        <v>5</v>
      </c>
      <c r="C21" s="50" t="s">
        <v>8</v>
      </c>
      <c r="D21" s="51" t="s">
        <v>126</v>
      </c>
      <c r="E21" s="48">
        <v>2981.233999023963</v>
      </c>
      <c r="F21" s="48">
        <v>2464.6464666061111</v>
      </c>
    </row>
    <row r="22" spans="1:6" x14ac:dyDescent="0.25">
      <c r="A22" s="50" t="s">
        <v>85</v>
      </c>
      <c r="B22" s="50" t="s">
        <v>5</v>
      </c>
      <c r="C22" s="50" t="s">
        <v>8</v>
      </c>
      <c r="D22" s="51" t="s">
        <v>126</v>
      </c>
      <c r="E22" s="48">
        <v>642.02213597000002</v>
      </c>
      <c r="F22" s="48">
        <v>270.30548793999986</v>
      </c>
    </row>
    <row r="23" spans="1:6" x14ac:dyDescent="0.25">
      <c r="A23" s="50" t="s">
        <v>132</v>
      </c>
      <c r="B23" s="50" t="s">
        <v>5</v>
      </c>
      <c r="C23" s="50" t="s">
        <v>8</v>
      </c>
      <c r="D23" s="51" t="s">
        <v>127</v>
      </c>
      <c r="E23" s="48">
        <v>0</v>
      </c>
      <c r="F23" s="48">
        <v>0</v>
      </c>
    </row>
    <row r="24" spans="1:6" x14ac:dyDescent="0.25">
      <c r="A24" s="50" t="s">
        <v>132</v>
      </c>
      <c r="B24" s="50" t="s">
        <v>5</v>
      </c>
      <c r="C24" s="50" t="s">
        <v>8</v>
      </c>
      <c r="D24" s="51" t="s">
        <v>128</v>
      </c>
      <c r="E24" s="48">
        <v>-255.13291111000001</v>
      </c>
      <c r="F24" s="48">
        <v>-225.89961815000001</v>
      </c>
    </row>
    <row r="25" spans="1:6" x14ac:dyDescent="0.25">
      <c r="A25" s="50" t="s">
        <v>132</v>
      </c>
      <c r="B25" s="50" t="s">
        <v>5</v>
      </c>
      <c r="C25" s="50" t="s">
        <v>8</v>
      </c>
      <c r="D25" s="51" t="s">
        <v>129</v>
      </c>
      <c r="E25" s="48">
        <v>-34.797442216959517</v>
      </c>
      <c r="F25" s="48">
        <v>-38.023468531692707</v>
      </c>
    </row>
    <row r="26" spans="1:6" x14ac:dyDescent="0.25">
      <c r="A26" s="50" t="s">
        <v>132</v>
      </c>
      <c r="B26" s="50" t="s">
        <v>5</v>
      </c>
      <c r="C26" s="50" t="s">
        <v>8</v>
      </c>
      <c r="D26" s="51" t="s">
        <v>130</v>
      </c>
      <c r="E26" s="48">
        <v>-1.7135543847000001</v>
      </c>
      <c r="F26" s="48">
        <v>0</v>
      </c>
    </row>
    <row r="27" spans="1:6" x14ac:dyDescent="0.25">
      <c r="A27" s="50" t="s">
        <v>132</v>
      </c>
      <c r="B27" s="50" t="s">
        <v>5</v>
      </c>
      <c r="C27" s="50" t="s">
        <v>8</v>
      </c>
      <c r="D27" s="51" t="s">
        <v>131</v>
      </c>
      <c r="E27" s="48">
        <v>0</v>
      </c>
      <c r="F27" s="48">
        <v>0</v>
      </c>
    </row>
    <row r="28" spans="1:6" x14ac:dyDescent="0.25">
      <c r="A28" s="50" t="s">
        <v>132</v>
      </c>
      <c r="B28" s="50" t="s">
        <v>5</v>
      </c>
      <c r="C28" s="50" t="s">
        <v>8</v>
      </c>
      <c r="D28" s="50" t="s">
        <v>15</v>
      </c>
      <c r="E28" s="48">
        <v>2630.8557707656219</v>
      </c>
      <c r="F28" s="48">
        <v>2458.2640653478029</v>
      </c>
    </row>
    <row r="29" spans="1:6" x14ac:dyDescent="0.25">
      <c r="A29" s="50" t="s">
        <v>132</v>
      </c>
      <c r="B29" s="50" t="s">
        <v>5</v>
      </c>
      <c r="C29" s="50" t="s">
        <v>8</v>
      </c>
      <c r="D29" s="50" t="s">
        <v>133</v>
      </c>
      <c r="E29" s="48">
        <v>64544.224619999994</v>
      </c>
      <c r="F29" s="48">
        <v>62379.711350999998</v>
      </c>
    </row>
    <row r="30" spans="1:6" x14ac:dyDescent="0.25">
      <c r="A30" s="50" t="s">
        <v>132</v>
      </c>
      <c r="B30" s="50" t="s">
        <v>5</v>
      </c>
      <c r="C30" s="50" t="s">
        <v>8</v>
      </c>
      <c r="D30" s="50" t="s">
        <v>134</v>
      </c>
      <c r="E30" s="48">
        <v>66344.631798000002</v>
      </c>
      <c r="F30" s="48">
        <v>62205.444705999995</v>
      </c>
    </row>
    <row r="31" spans="1:6" x14ac:dyDescent="0.25">
      <c r="A31" s="49"/>
      <c r="B31" s="49"/>
      <c r="C31" s="49"/>
      <c r="D31" s="49"/>
      <c r="E31" s="49"/>
      <c r="F31" s="49"/>
    </row>
    <row r="32" spans="1:6" x14ac:dyDescent="0.25">
      <c r="A32" s="50" t="s">
        <v>135</v>
      </c>
      <c r="B32" s="50" t="s">
        <v>5</v>
      </c>
      <c r="C32" s="50" t="s">
        <v>8</v>
      </c>
      <c r="D32" s="51" t="s">
        <v>136</v>
      </c>
      <c r="E32" s="48">
        <v>17697.954357209725</v>
      </c>
      <c r="F32" s="48">
        <v>15179.000389037035</v>
      </c>
    </row>
    <row r="33" spans="1:6" x14ac:dyDescent="0.25">
      <c r="A33" s="50" t="s">
        <v>135</v>
      </c>
      <c r="B33" s="50" t="s">
        <v>5</v>
      </c>
      <c r="C33" s="50" t="s">
        <v>8</v>
      </c>
      <c r="D33" s="51" t="s">
        <v>137</v>
      </c>
      <c r="E33" s="48">
        <v>-11734.000105476844</v>
      </c>
      <c r="F33" s="48">
        <v>-10612.174771661497</v>
      </c>
    </row>
    <row r="34" spans="1:6" x14ac:dyDescent="0.25">
      <c r="A34" s="50" t="s">
        <v>135</v>
      </c>
      <c r="B34" s="50" t="s">
        <v>5</v>
      </c>
      <c r="C34" s="50" t="s">
        <v>8</v>
      </c>
      <c r="D34" s="50" t="s">
        <v>30</v>
      </c>
      <c r="E34" s="48">
        <v>-2180.2360111850994</v>
      </c>
      <c r="F34" s="48">
        <v>-2059.5234983799805</v>
      </c>
    </row>
    <row r="35" spans="1:6" x14ac:dyDescent="0.25">
      <c r="A35" s="50" t="s">
        <v>135</v>
      </c>
      <c r="B35" s="50" t="s">
        <v>5</v>
      </c>
      <c r="C35" s="50" t="s">
        <v>8</v>
      </c>
      <c r="D35" s="51" t="s">
        <v>138</v>
      </c>
      <c r="E35" s="48">
        <v>3783.7182405477797</v>
      </c>
      <c r="F35" s="48">
        <v>2507.3021189955584</v>
      </c>
    </row>
    <row r="36" spans="1:6" x14ac:dyDescent="0.25">
      <c r="A36" s="50" t="s">
        <v>135</v>
      </c>
      <c r="B36" s="50" t="s">
        <v>5</v>
      </c>
      <c r="C36" s="50" t="s">
        <v>8</v>
      </c>
      <c r="D36" s="50" t="s">
        <v>73</v>
      </c>
      <c r="E36" s="48">
        <v>-166.23239838157917</v>
      </c>
      <c r="F36" s="48">
        <v>-183.19377140617897</v>
      </c>
    </row>
    <row r="37" spans="1:6" x14ac:dyDescent="0.25">
      <c r="A37" s="50" t="s">
        <v>135</v>
      </c>
      <c r="B37" s="50" t="s">
        <v>5</v>
      </c>
      <c r="C37" s="50" t="s">
        <v>8</v>
      </c>
      <c r="D37" s="50" t="s">
        <v>74</v>
      </c>
      <c r="E37" s="48">
        <v>387.45736354364919</v>
      </c>
      <c r="F37" s="48">
        <v>446.22127271270665</v>
      </c>
    </row>
    <row r="38" spans="1:6" x14ac:dyDescent="0.25">
      <c r="A38" s="50" t="s">
        <v>135</v>
      </c>
      <c r="B38" s="50" t="s">
        <v>5</v>
      </c>
      <c r="C38" s="50" t="s">
        <v>8</v>
      </c>
      <c r="D38" s="50" t="s">
        <v>98</v>
      </c>
      <c r="E38" s="48">
        <v>54.041669873646271</v>
      </c>
      <c r="F38" s="48">
        <v>364.91663473184963</v>
      </c>
    </row>
    <row r="39" spans="1:6" x14ac:dyDescent="0.25">
      <c r="A39" s="50" t="s">
        <v>135</v>
      </c>
      <c r="B39" s="50" t="s">
        <v>5</v>
      </c>
      <c r="C39" s="50" t="s">
        <v>8</v>
      </c>
      <c r="D39" s="51" t="s">
        <v>139</v>
      </c>
      <c r="E39" s="48">
        <v>269.00744610245857</v>
      </c>
      <c r="F39" s="48">
        <v>188.65238667516519</v>
      </c>
    </row>
    <row r="40" spans="1:6" x14ac:dyDescent="0.25">
      <c r="A40" s="50" t="s">
        <v>135</v>
      </c>
      <c r="B40" s="50" t="s">
        <v>5</v>
      </c>
      <c r="C40" s="50" t="s">
        <v>8</v>
      </c>
      <c r="D40" s="51" t="s">
        <v>140</v>
      </c>
      <c r="E40" s="48">
        <v>221.22496516206999</v>
      </c>
      <c r="F40" s="48">
        <v>263.02750130652771</v>
      </c>
    </row>
    <row r="41" spans="1:6" x14ac:dyDescent="0.25">
      <c r="A41" s="50" t="s">
        <v>135</v>
      </c>
      <c r="B41" s="50" t="s">
        <v>5</v>
      </c>
      <c r="C41" s="50" t="s">
        <v>8</v>
      </c>
      <c r="D41" s="50" t="s">
        <v>97</v>
      </c>
      <c r="E41" s="48">
        <v>-9.2106357166900032</v>
      </c>
      <c r="F41" s="48">
        <v>13.406812706262052</v>
      </c>
    </row>
    <row r="42" spans="1:6" x14ac:dyDescent="0.25">
      <c r="A42" s="49"/>
      <c r="B42" s="49"/>
      <c r="C42" s="49"/>
      <c r="D42" s="49"/>
      <c r="E42" s="49"/>
      <c r="F42" s="49"/>
    </row>
    <row r="43" spans="1:6" x14ac:dyDescent="0.25">
      <c r="A43" s="50" t="s">
        <v>153</v>
      </c>
      <c r="B43" s="50" t="s">
        <v>5</v>
      </c>
      <c r="C43" s="50" t="s">
        <v>8</v>
      </c>
      <c r="D43" s="51" t="s">
        <v>136</v>
      </c>
      <c r="E43" s="48">
        <v>14637.459511999999</v>
      </c>
      <c r="F43" s="48">
        <v>12464.360896</v>
      </c>
    </row>
    <row r="44" spans="1:6" x14ac:dyDescent="0.25">
      <c r="A44" s="50" t="s">
        <v>153</v>
      </c>
      <c r="B44" s="50" t="s">
        <v>5</v>
      </c>
      <c r="C44" s="50" t="s">
        <v>8</v>
      </c>
      <c r="D44" s="51" t="s">
        <v>137</v>
      </c>
      <c r="E44" s="48">
        <v>-9472.1393459999999</v>
      </c>
      <c r="F44" s="48">
        <v>-8349.8375329999999</v>
      </c>
    </row>
    <row r="45" spans="1:6" x14ac:dyDescent="0.25">
      <c r="A45" s="50" t="s">
        <v>153</v>
      </c>
      <c r="B45" s="50" t="s">
        <v>5</v>
      </c>
      <c r="C45" s="50" t="s">
        <v>8</v>
      </c>
      <c r="D45" s="50" t="s">
        <v>30</v>
      </c>
      <c r="E45" s="48">
        <v>-1540.267826</v>
      </c>
      <c r="F45" s="48">
        <v>-1442.8110475999999</v>
      </c>
    </row>
    <row r="46" spans="1:6" x14ac:dyDescent="0.25">
      <c r="A46" s="50" t="s">
        <v>153</v>
      </c>
      <c r="B46" s="50" t="s">
        <v>5</v>
      </c>
      <c r="C46" s="50" t="s">
        <v>8</v>
      </c>
      <c r="D46" s="51" t="s">
        <v>138</v>
      </c>
      <c r="E46" s="48">
        <v>3625.0523399999997</v>
      </c>
      <c r="F46" s="48">
        <v>2671.7123154000001</v>
      </c>
    </row>
    <row r="47" spans="1:6" x14ac:dyDescent="0.25">
      <c r="A47" s="50" t="s">
        <v>153</v>
      </c>
      <c r="B47" s="50" t="s">
        <v>5</v>
      </c>
      <c r="C47" s="50" t="s">
        <v>8</v>
      </c>
      <c r="D47" s="50" t="s">
        <v>73</v>
      </c>
      <c r="E47" s="48">
        <v>-102.3687528</v>
      </c>
      <c r="F47" s="48">
        <v>-121.969635586</v>
      </c>
    </row>
    <row r="48" spans="1:6" x14ac:dyDescent="0.25">
      <c r="A48" s="50" t="s">
        <v>153</v>
      </c>
      <c r="B48" s="50" t="s">
        <v>5</v>
      </c>
      <c r="C48" s="50" t="s">
        <v>8</v>
      </c>
      <c r="D48" s="50" t="s">
        <v>74</v>
      </c>
      <c r="E48" s="48">
        <v>364.99086245466475</v>
      </c>
      <c r="F48" s="48">
        <v>419.42407034301766</v>
      </c>
    </row>
    <row r="49" spans="1:6" x14ac:dyDescent="0.25">
      <c r="A49" s="50" t="s">
        <v>153</v>
      </c>
      <c r="B49" s="50" t="s">
        <v>5</v>
      </c>
      <c r="C49" s="50" t="s">
        <v>8</v>
      </c>
      <c r="D49" s="50" t="s">
        <v>98</v>
      </c>
      <c r="E49" s="48">
        <v>79.081063421864272</v>
      </c>
      <c r="F49" s="48">
        <v>515.83702711139472</v>
      </c>
    </row>
    <row r="50" spans="1:6" x14ac:dyDescent="0.25">
      <c r="A50" s="50" t="s">
        <v>153</v>
      </c>
      <c r="B50" s="50" t="s">
        <v>5</v>
      </c>
      <c r="C50" s="50" t="s">
        <v>8</v>
      </c>
      <c r="D50" s="51" t="s">
        <v>139</v>
      </c>
      <c r="E50" s="48">
        <v>261.15229960655734</v>
      </c>
      <c r="F50" s="48">
        <v>181.41664625077581</v>
      </c>
    </row>
    <row r="51" spans="1:6" x14ac:dyDescent="0.25">
      <c r="A51" s="50" t="s">
        <v>153</v>
      </c>
      <c r="B51" s="50" t="s">
        <v>5</v>
      </c>
      <c r="C51" s="50" t="s">
        <v>8</v>
      </c>
      <c r="D51" s="51" t="s">
        <v>140</v>
      </c>
      <c r="E51" s="48">
        <v>262.62210965466477</v>
      </c>
      <c r="F51" s="48">
        <v>297.45443475701774</v>
      </c>
    </row>
    <row r="52" spans="1:6" x14ac:dyDescent="0.25">
      <c r="A52" s="50" t="s">
        <v>153</v>
      </c>
      <c r="B52" s="50" t="s">
        <v>5</v>
      </c>
      <c r="C52" s="50" t="s">
        <v>8</v>
      </c>
      <c r="D52" s="50" t="s">
        <v>97</v>
      </c>
      <c r="E52" s="48">
        <v>-4.3882699999999994</v>
      </c>
      <c r="F52" s="48">
        <v>21.105062</v>
      </c>
    </row>
    <row r="53" spans="1:6" x14ac:dyDescent="0.25">
      <c r="A53" s="49"/>
      <c r="B53" s="49"/>
      <c r="C53" s="49"/>
      <c r="D53" s="49"/>
      <c r="E53" s="49"/>
      <c r="F53" s="49"/>
    </row>
    <row r="54" spans="1:6" x14ac:dyDescent="0.25">
      <c r="A54" s="50" t="s">
        <v>154</v>
      </c>
      <c r="B54" s="50" t="s">
        <v>5</v>
      </c>
      <c r="C54" s="50" t="s">
        <v>8</v>
      </c>
      <c r="D54" s="51" t="s">
        <v>136</v>
      </c>
      <c r="E54" s="48">
        <v>3060.4948452097237</v>
      </c>
      <c r="F54" s="48">
        <v>2714.639493037037</v>
      </c>
    </row>
    <row r="55" spans="1:6" x14ac:dyDescent="0.25">
      <c r="A55" s="50" t="s">
        <v>154</v>
      </c>
      <c r="B55" s="50" t="s">
        <v>5</v>
      </c>
      <c r="C55" s="50" t="s">
        <v>8</v>
      </c>
      <c r="D55" s="51" t="s">
        <v>137</v>
      </c>
      <c r="E55" s="48">
        <v>-2261.8607594768428</v>
      </c>
      <c r="F55" s="48">
        <v>-2262.3372386614956</v>
      </c>
    </row>
    <row r="56" spans="1:6" x14ac:dyDescent="0.25">
      <c r="A56" s="50" t="s">
        <v>154</v>
      </c>
      <c r="B56" s="50" t="s">
        <v>5</v>
      </c>
      <c r="C56" s="50" t="s">
        <v>8</v>
      </c>
      <c r="D56" s="50" t="s">
        <v>30</v>
      </c>
      <c r="E56" s="48">
        <v>-639.96818518509986</v>
      </c>
      <c r="F56" s="48">
        <v>-616.71245077998083</v>
      </c>
    </row>
    <row r="57" spans="1:6" x14ac:dyDescent="0.25">
      <c r="A57" s="50" t="s">
        <v>154</v>
      </c>
      <c r="B57" s="50" t="s">
        <v>5</v>
      </c>
      <c r="C57" s="50" t="s">
        <v>8</v>
      </c>
      <c r="D57" s="51" t="s">
        <v>138</v>
      </c>
      <c r="E57" s="48">
        <v>158.66590054778123</v>
      </c>
      <c r="F57" s="48">
        <v>-164.4101964044392</v>
      </c>
    </row>
    <row r="58" spans="1:6" x14ac:dyDescent="0.25">
      <c r="A58" s="50" t="s">
        <v>154</v>
      </c>
      <c r="B58" s="50" t="s">
        <v>5</v>
      </c>
      <c r="C58" s="50" t="s">
        <v>8</v>
      </c>
      <c r="D58" s="50" t="s">
        <v>73</v>
      </c>
      <c r="E58" s="48">
        <v>-63.863645581579192</v>
      </c>
      <c r="F58" s="48">
        <v>-61.224135820178979</v>
      </c>
    </row>
    <row r="59" spans="1:6" x14ac:dyDescent="0.25">
      <c r="A59" s="50" t="s">
        <v>154</v>
      </c>
      <c r="B59" s="50" t="s">
        <v>5</v>
      </c>
      <c r="C59" s="50" t="s">
        <v>8</v>
      </c>
      <c r="D59" s="50" t="s">
        <v>74</v>
      </c>
      <c r="E59" s="48">
        <v>22.466501088984398</v>
      </c>
      <c r="F59" s="48">
        <v>26.797202369688996</v>
      </c>
    </row>
    <row r="60" spans="1:6" x14ac:dyDescent="0.25">
      <c r="A60" s="50" t="s">
        <v>154</v>
      </c>
      <c r="B60" s="50" t="s">
        <v>5</v>
      </c>
      <c r="C60" s="50" t="s">
        <v>8</v>
      </c>
      <c r="D60" s="50" t="s">
        <v>98</v>
      </c>
      <c r="E60" s="48">
        <v>-25.039393548218001</v>
      </c>
      <c r="F60" s="48">
        <v>-150.92039237954504</v>
      </c>
    </row>
    <row r="61" spans="1:6" x14ac:dyDescent="0.25">
      <c r="A61" s="50" t="s">
        <v>154</v>
      </c>
      <c r="B61" s="50" t="s">
        <v>5</v>
      </c>
      <c r="C61" s="50" t="s">
        <v>8</v>
      </c>
      <c r="D61" s="51" t="s">
        <v>139</v>
      </c>
      <c r="E61" s="48">
        <v>7.8551464959012263</v>
      </c>
      <c r="F61" s="48">
        <v>7.2357404243893786</v>
      </c>
    </row>
    <row r="62" spans="1:6" x14ac:dyDescent="0.25">
      <c r="A62" s="50" t="s">
        <v>154</v>
      </c>
      <c r="B62" s="50" t="s">
        <v>5</v>
      </c>
      <c r="C62" s="50" t="s">
        <v>8</v>
      </c>
      <c r="D62" s="51" t="s">
        <v>140</v>
      </c>
      <c r="E62" s="48">
        <v>-41.397144492594791</v>
      </c>
      <c r="F62" s="48">
        <v>-34.42693345048999</v>
      </c>
    </row>
    <row r="63" spans="1:6" x14ac:dyDescent="0.25">
      <c r="A63" s="50" t="s">
        <v>154</v>
      </c>
      <c r="B63" s="50" t="s">
        <v>5</v>
      </c>
      <c r="C63" s="50" t="s">
        <v>8</v>
      </c>
      <c r="D63" s="50" t="s">
        <v>97</v>
      </c>
      <c r="E63" s="48">
        <v>-4.8223657166899887</v>
      </c>
      <c r="F63" s="48">
        <v>-7.6982492937379927</v>
      </c>
    </row>
    <row r="64" spans="1:6" x14ac:dyDescent="0.25">
      <c r="A64" s="49"/>
      <c r="B64" s="49"/>
      <c r="C64" s="49"/>
      <c r="D64" s="49"/>
      <c r="E64" s="49"/>
      <c r="F64" s="49"/>
    </row>
    <row r="65" spans="1:6" x14ac:dyDescent="0.25">
      <c r="A65" s="50" t="s">
        <v>141</v>
      </c>
      <c r="B65" s="50" t="s">
        <v>5</v>
      </c>
      <c r="C65" s="50" t="s">
        <v>8</v>
      </c>
      <c r="D65" s="51" t="s">
        <v>136</v>
      </c>
      <c r="E65" s="48">
        <v>22761.231051177314</v>
      </c>
      <c r="F65" s="48">
        <v>20988.317743516844</v>
      </c>
    </row>
    <row r="66" spans="1:6" x14ac:dyDescent="0.25">
      <c r="A66" s="50" t="s">
        <v>141</v>
      </c>
      <c r="B66" s="50" t="s">
        <v>5</v>
      </c>
      <c r="C66" s="50" t="s">
        <v>8</v>
      </c>
      <c r="D66" s="51" t="s">
        <v>137</v>
      </c>
      <c r="E66" s="48">
        <v>-16726.945710378855</v>
      </c>
      <c r="F66" s="48">
        <v>-16501.973602940652</v>
      </c>
    </row>
    <row r="67" spans="1:6" x14ac:dyDescent="0.25">
      <c r="A67" s="50" t="s">
        <v>141</v>
      </c>
      <c r="B67" s="50" t="s">
        <v>5</v>
      </c>
      <c r="C67" s="50" t="s">
        <v>8</v>
      </c>
      <c r="D67" s="50" t="s">
        <v>30</v>
      </c>
      <c r="E67" s="48">
        <v>-2027.6442933802541</v>
      </c>
      <c r="F67" s="48">
        <v>-1893.3508526620058</v>
      </c>
    </row>
    <row r="68" spans="1:6" x14ac:dyDescent="0.25">
      <c r="A68" s="50" t="s">
        <v>141</v>
      </c>
      <c r="B68" s="50" t="s">
        <v>5</v>
      </c>
      <c r="C68" s="50" t="s">
        <v>8</v>
      </c>
      <c r="D68" s="51" t="s">
        <v>138</v>
      </c>
      <c r="E68" s="48">
        <v>4006.6410474182057</v>
      </c>
      <c r="F68" s="48">
        <v>2592.993287914187</v>
      </c>
    </row>
    <row r="69" spans="1:6" x14ac:dyDescent="0.25">
      <c r="A69" s="50" t="s">
        <v>141</v>
      </c>
      <c r="B69" s="50" t="s">
        <v>5</v>
      </c>
      <c r="C69" s="50" t="s">
        <v>8</v>
      </c>
      <c r="D69" s="50" t="s">
        <v>73</v>
      </c>
      <c r="E69" s="48">
        <v>-665.78950885025199</v>
      </c>
      <c r="F69" s="48">
        <v>-768.96382611389993</v>
      </c>
    </row>
    <row r="70" spans="1:6" x14ac:dyDescent="0.25">
      <c r="A70" s="50" t="s">
        <v>141</v>
      </c>
      <c r="B70" s="50" t="s">
        <v>5</v>
      </c>
      <c r="C70" s="50" t="s">
        <v>8</v>
      </c>
      <c r="D70" s="50" t="s">
        <v>74</v>
      </c>
      <c r="E70" s="48">
        <v>1495.5461608474495</v>
      </c>
      <c r="F70" s="48">
        <v>1637.8140091653693</v>
      </c>
    </row>
    <row r="71" spans="1:6" x14ac:dyDescent="0.25">
      <c r="A71" s="50" t="s">
        <v>141</v>
      </c>
      <c r="B71" s="50" t="s">
        <v>5</v>
      </c>
      <c r="C71" s="50" t="s">
        <v>8</v>
      </c>
      <c r="D71" s="50" t="s">
        <v>98</v>
      </c>
      <c r="E71" s="48">
        <v>464.04525779412995</v>
      </c>
      <c r="F71" s="48">
        <v>170.27100878910963</v>
      </c>
    </row>
    <row r="72" spans="1:6" x14ac:dyDescent="0.25">
      <c r="A72" s="50" t="s">
        <v>141</v>
      </c>
      <c r="B72" s="50" t="s">
        <v>5</v>
      </c>
      <c r="C72" s="50" t="s">
        <v>8</v>
      </c>
      <c r="D72" s="51" t="s">
        <v>139</v>
      </c>
      <c r="E72" s="48">
        <v>1137.0810373419431</v>
      </c>
      <c r="F72" s="48">
        <v>922.91693517979377</v>
      </c>
    </row>
    <row r="73" spans="1:6" x14ac:dyDescent="0.25">
      <c r="A73" s="50" t="s">
        <v>141</v>
      </c>
      <c r="B73" s="50" t="s">
        <v>5</v>
      </c>
      <c r="C73" s="50" t="s">
        <v>8</v>
      </c>
      <c r="D73" s="51" t="s">
        <v>140</v>
      </c>
      <c r="E73" s="48">
        <v>829.75665199719742</v>
      </c>
      <c r="F73" s="48">
        <v>868.85018305146923</v>
      </c>
    </row>
    <row r="74" spans="1:6" x14ac:dyDescent="0.25">
      <c r="A74" s="50" t="s">
        <v>141</v>
      </c>
      <c r="B74" s="50" t="s">
        <v>5</v>
      </c>
      <c r="C74" s="50" t="s">
        <v>8</v>
      </c>
      <c r="D74" s="50" t="s">
        <v>97</v>
      </c>
      <c r="E74" s="48">
        <v>-44.35195014829398</v>
      </c>
      <c r="F74" s="48">
        <v>-61.007448513338957</v>
      </c>
    </row>
    <row r="75" spans="1:6" x14ac:dyDescent="0.25">
      <c r="A75" s="49"/>
      <c r="B75" s="49"/>
      <c r="C75" s="49"/>
      <c r="D75" s="49"/>
      <c r="E75" s="49"/>
      <c r="F75" s="49"/>
    </row>
    <row r="76" spans="1:6" x14ac:dyDescent="0.25">
      <c r="A76" s="50" t="s">
        <v>155</v>
      </c>
      <c r="B76" s="50" t="s">
        <v>5</v>
      </c>
      <c r="C76" s="50" t="s">
        <v>8</v>
      </c>
      <c r="D76" s="51" t="s">
        <v>136</v>
      </c>
      <c r="E76" s="48">
        <v>15302.229861289999</v>
      </c>
      <c r="F76" s="48">
        <v>14066.732404509999</v>
      </c>
    </row>
    <row r="77" spans="1:6" x14ac:dyDescent="0.25">
      <c r="A77" s="50" t="s">
        <v>155</v>
      </c>
      <c r="B77" s="50" t="s">
        <v>5</v>
      </c>
      <c r="C77" s="50" t="s">
        <v>8</v>
      </c>
      <c r="D77" s="51" t="s">
        <v>137</v>
      </c>
      <c r="E77" s="48">
        <v>-11237.175918989999</v>
      </c>
      <c r="F77" s="48">
        <v>-11556.425771849999</v>
      </c>
    </row>
    <row r="78" spans="1:6" x14ac:dyDescent="0.25">
      <c r="A78" s="50" t="s">
        <v>155</v>
      </c>
      <c r="B78" s="50" t="s">
        <v>5</v>
      </c>
      <c r="C78" s="50" t="s">
        <v>8</v>
      </c>
      <c r="D78" s="50" t="s">
        <v>30</v>
      </c>
      <c r="E78" s="48">
        <v>-1202.5650029999999</v>
      </c>
      <c r="F78" s="48">
        <v>-1132.1213384</v>
      </c>
    </row>
    <row r="79" spans="1:6" x14ac:dyDescent="0.25">
      <c r="A79" s="50" t="s">
        <v>155</v>
      </c>
      <c r="B79" s="50" t="s">
        <v>5</v>
      </c>
      <c r="C79" s="50" t="s">
        <v>8</v>
      </c>
      <c r="D79" s="51" t="s">
        <v>138</v>
      </c>
      <c r="E79" s="48">
        <v>2862.4889393000012</v>
      </c>
      <c r="F79" s="48">
        <v>1378.1852942599996</v>
      </c>
    </row>
    <row r="80" spans="1:6" x14ac:dyDescent="0.25">
      <c r="A80" s="50" t="s">
        <v>155</v>
      </c>
      <c r="B80" s="50" t="s">
        <v>5</v>
      </c>
      <c r="C80" s="50" t="s">
        <v>8</v>
      </c>
      <c r="D80" s="50" t="s">
        <v>73</v>
      </c>
      <c r="E80" s="48">
        <v>-426.87348823000002</v>
      </c>
      <c r="F80" s="48">
        <v>-545.37786937399994</v>
      </c>
    </row>
    <row r="81" spans="1:6" x14ac:dyDescent="0.25">
      <c r="A81" s="50" t="s">
        <v>155</v>
      </c>
      <c r="B81" s="50" t="s">
        <v>5</v>
      </c>
      <c r="C81" s="50" t="s">
        <v>8</v>
      </c>
      <c r="D81" s="50" t="s">
        <v>74</v>
      </c>
      <c r="E81" s="48">
        <v>1359.3587601217075</v>
      </c>
      <c r="F81" s="48">
        <v>1582.5085993722694</v>
      </c>
    </row>
    <row r="82" spans="1:6" x14ac:dyDescent="0.25">
      <c r="A82" s="50" t="s">
        <v>155</v>
      </c>
      <c r="B82" s="50" t="s">
        <v>5</v>
      </c>
      <c r="C82" s="50" t="s">
        <v>8</v>
      </c>
      <c r="D82" s="50" t="s">
        <v>98</v>
      </c>
      <c r="E82" s="48">
        <v>437.95421733158793</v>
      </c>
      <c r="F82" s="48">
        <v>67.877217462745605</v>
      </c>
    </row>
    <row r="83" spans="1:6" x14ac:dyDescent="0.25">
      <c r="A83" s="50" t="s">
        <v>155</v>
      </c>
      <c r="B83" s="50" t="s">
        <v>5</v>
      </c>
      <c r="C83" s="50" t="s">
        <v>8</v>
      </c>
      <c r="D83" s="51" t="s">
        <v>139</v>
      </c>
      <c r="E83" s="48">
        <v>897.82156345594001</v>
      </c>
      <c r="F83" s="48">
        <v>787.46168778991716</v>
      </c>
    </row>
    <row r="84" spans="1:6" x14ac:dyDescent="0.25">
      <c r="A84" s="50" t="s">
        <v>155</v>
      </c>
      <c r="B84" s="50" t="s">
        <v>5</v>
      </c>
      <c r="C84" s="50" t="s">
        <v>8</v>
      </c>
      <c r="D84" s="51" t="s">
        <v>140</v>
      </c>
      <c r="E84" s="48">
        <v>932.48527189170761</v>
      </c>
      <c r="F84" s="48">
        <v>1037.1307299982693</v>
      </c>
    </row>
    <row r="85" spans="1:6" x14ac:dyDescent="0.25">
      <c r="A85" s="50" t="s">
        <v>155</v>
      </c>
      <c r="B85" s="50" t="s">
        <v>5</v>
      </c>
      <c r="C85" s="50" t="s">
        <v>8</v>
      </c>
      <c r="D85" s="50" t="s">
        <v>97</v>
      </c>
      <c r="E85" s="48">
        <v>-11.230526379999997</v>
      </c>
      <c r="F85" s="48">
        <v>-30.269836099999996</v>
      </c>
    </row>
    <row r="86" spans="1:6" x14ac:dyDescent="0.25">
      <c r="A86" s="49"/>
      <c r="B86" s="49"/>
      <c r="C86" s="49"/>
      <c r="D86" s="49"/>
      <c r="E86" s="49"/>
      <c r="F86" s="49"/>
    </row>
    <row r="87" spans="1:6" x14ac:dyDescent="0.25">
      <c r="A87" s="50" t="s">
        <v>156</v>
      </c>
      <c r="B87" s="50" t="s">
        <v>5</v>
      </c>
      <c r="C87" s="50" t="s">
        <v>8</v>
      </c>
      <c r="D87" s="51" t="s">
        <v>136</v>
      </c>
      <c r="E87" s="48">
        <v>7459.0011898873163</v>
      </c>
      <c r="F87" s="48">
        <v>6921.5853390068442</v>
      </c>
    </row>
    <row r="88" spans="1:6" x14ac:dyDescent="0.25">
      <c r="A88" s="50" t="s">
        <v>156</v>
      </c>
      <c r="B88" s="50" t="s">
        <v>5</v>
      </c>
      <c r="C88" s="50" t="s">
        <v>8</v>
      </c>
      <c r="D88" s="51" t="s">
        <v>137</v>
      </c>
      <c r="E88" s="48">
        <v>-5489.7697913888569</v>
      </c>
      <c r="F88" s="48">
        <v>-4945.5478310906528</v>
      </c>
    </row>
    <row r="89" spans="1:6" x14ac:dyDescent="0.25">
      <c r="A89" s="50" t="s">
        <v>156</v>
      </c>
      <c r="B89" s="50" t="s">
        <v>5</v>
      </c>
      <c r="C89" s="50" t="s">
        <v>8</v>
      </c>
      <c r="D89" s="50" t="s">
        <v>30</v>
      </c>
      <c r="E89" s="48">
        <v>-825.07929038025395</v>
      </c>
      <c r="F89" s="48">
        <v>-761.22951426200575</v>
      </c>
    </row>
    <row r="90" spans="1:6" x14ac:dyDescent="0.25">
      <c r="A90" s="50" t="s">
        <v>156</v>
      </c>
      <c r="B90" s="50" t="s">
        <v>5</v>
      </c>
      <c r="C90" s="50" t="s">
        <v>8</v>
      </c>
      <c r="D90" s="51" t="s">
        <v>138</v>
      </c>
      <c r="E90" s="48">
        <v>1144.1521081182057</v>
      </c>
      <c r="F90" s="48">
        <v>1214.8079936541853</v>
      </c>
    </row>
    <row r="91" spans="1:6" x14ac:dyDescent="0.25">
      <c r="A91" s="50" t="s">
        <v>156</v>
      </c>
      <c r="B91" s="50" t="s">
        <v>5</v>
      </c>
      <c r="C91" s="50" t="s">
        <v>8</v>
      </c>
      <c r="D91" s="50" t="s">
        <v>73</v>
      </c>
      <c r="E91" s="48">
        <v>-238.916020620252</v>
      </c>
      <c r="F91" s="48">
        <v>-223.58595673990004</v>
      </c>
    </row>
    <row r="92" spans="1:6" x14ac:dyDescent="0.25">
      <c r="A92" s="50" t="s">
        <v>156</v>
      </c>
      <c r="B92" s="50" t="s">
        <v>5</v>
      </c>
      <c r="C92" s="50" t="s">
        <v>8</v>
      </c>
      <c r="D92" s="50" t="s">
        <v>74</v>
      </c>
      <c r="E92" s="48">
        <v>136.18740072574201</v>
      </c>
      <c r="F92" s="48">
        <v>55.305409793099997</v>
      </c>
    </row>
    <row r="93" spans="1:6" x14ac:dyDescent="0.25">
      <c r="A93" s="50" t="s">
        <v>156</v>
      </c>
      <c r="B93" s="50" t="s">
        <v>5</v>
      </c>
      <c r="C93" s="50" t="s">
        <v>8</v>
      </c>
      <c r="D93" s="50" t="s">
        <v>98</v>
      </c>
      <c r="E93" s="48">
        <v>26.091040462541997</v>
      </c>
      <c r="F93" s="48">
        <v>102.39379132636401</v>
      </c>
    </row>
    <row r="94" spans="1:6" x14ac:dyDescent="0.25">
      <c r="A94" s="50" t="s">
        <v>156</v>
      </c>
      <c r="B94" s="50" t="s">
        <v>5</v>
      </c>
      <c r="C94" s="50" t="s">
        <v>8</v>
      </c>
      <c r="D94" s="51" t="s">
        <v>139</v>
      </c>
      <c r="E94" s="48">
        <v>239.25947388600324</v>
      </c>
      <c r="F94" s="48">
        <v>135.45524738987658</v>
      </c>
    </row>
    <row r="95" spans="1:6" x14ac:dyDescent="0.25">
      <c r="A95" s="50" t="s">
        <v>156</v>
      </c>
      <c r="B95" s="50" t="s">
        <v>5</v>
      </c>
      <c r="C95" s="50" t="s">
        <v>8</v>
      </c>
      <c r="D95" s="51" t="s">
        <v>140</v>
      </c>
      <c r="E95" s="48">
        <v>-102.72861989450999</v>
      </c>
      <c r="F95" s="48">
        <v>-168.28054694680006</v>
      </c>
    </row>
    <row r="96" spans="1:6" x14ac:dyDescent="0.25">
      <c r="A96" s="50" t="s">
        <v>156</v>
      </c>
      <c r="B96" s="50" t="s">
        <v>5</v>
      </c>
      <c r="C96" s="50" t="s">
        <v>8</v>
      </c>
      <c r="D96" s="50" t="s">
        <v>97</v>
      </c>
      <c r="E96" s="48">
        <v>-33.121423768294008</v>
      </c>
      <c r="F96" s="48">
        <v>-30.737612413339047</v>
      </c>
    </row>
    <row r="97" spans="1:6" x14ac:dyDescent="0.25">
      <c r="A97" s="49"/>
      <c r="B97" s="49"/>
      <c r="C97" s="49"/>
      <c r="D97" s="49"/>
      <c r="E97" s="49"/>
      <c r="F97" s="49"/>
    </row>
    <row r="98" spans="1:6" x14ac:dyDescent="0.25">
      <c r="A98" s="50" t="s">
        <v>142</v>
      </c>
      <c r="B98" s="50" t="s">
        <v>5</v>
      </c>
      <c r="C98" s="50" t="s">
        <v>8</v>
      </c>
      <c r="D98" s="51" t="s">
        <v>136</v>
      </c>
      <c r="E98" s="48">
        <v>2184.5803431829318</v>
      </c>
      <c r="F98" s="48">
        <v>1996.7468718042001</v>
      </c>
    </row>
    <row r="99" spans="1:6" x14ac:dyDescent="0.25">
      <c r="A99" s="50" t="s">
        <v>142</v>
      </c>
      <c r="B99" s="50" t="s">
        <v>5</v>
      </c>
      <c r="C99" s="50" t="s">
        <v>8</v>
      </c>
      <c r="D99" s="51" t="s">
        <v>137</v>
      </c>
      <c r="E99" s="48">
        <v>-1464.1207493084471</v>
      </c>
      <c r="F99" s="48">
        <v>-1504.2398871771909</v>
      </c>
    </row>
    <row r="100" spans="1:6" x14ac:dyDescent="0.25">
      <c r="A100" s="50" t="s">
        <v>142</v>
      </c>
      <c r="B100" s="50" t="s">
        <v>5</v>
      </c>
      <c r="C100" s="50" t="s">
        <v>8</v>
      </c>
      <c r="D100" s="50" t="s">
        <v>30</v>
      </c>
      <c r="E100" s="48">
        <v>-327.79645292392701</v>
      </c>
      <c r="F100" s="48">
        <v>-299.16634778479397</v>
      </c>
    </row>
    <row r="101" spans="1:6" x14ac:dyDescent="0.25">
      <c r="A101" s="50" t="s">
        <v>142</v>
      </c>
      <c r="B101" s="50" t="s">
        <v>5</v>
      </c>
      <c r="C101" s="50" t="s">
        <v>8</v>
      </c>
      <c r="D101" s="51" t="s">
        <v>138</v>
      </c>
      <c r="E101" s="48">
        <v>392.66314095055776</v>
      </c>
      <c r="F101" s="48">
        <v>193.34063684221516</v>
      </c>
    </row>
    <row r="102" spans="1:6" x14ac:dyDescent="0.25">
      <c r="A102" s="50" t="s">
        <v>142</v>
      </c>
      <c r="B102" s="50" t="s">
        <v>5</v>
      </c>
      <c r="C102" s="50" t="s">
        <v>8</v>
      </c>
      <c r="D102" s="50" t="s">
        <v>73</v>
      </c>
      <c r="E102" s="48">
        <v>-28.975720412977999</v>
      </c>
      <c r="F102" s="48">
        <v>-26.382933085494994</v>
      </c>
    </row>
    <row r="103" spans="1:6" x14ac:dyDescent="0.25">
      <c r="A103" s="50" t="s">
        <v>142</v>
      </c>
      <c r="B103" s="50" t="s">
        <v>5</v>
      </c>
      <c r="C103" s="50" t="s">
        <v>8</v>
      </c>
      <c r="D103" s="50" t="s">
        <v>74</v>
      </c>
      <c r="E103" s="48">
        <v>-7.331667432798989</v>
      </c>
      <c r="F103" s="48">
        <v>54.061251896427002</v>
      </c>
    </row>
    <row r="104" spans="1:6" x14ac:dyDescent="0.25">
      <c r="A104" s="50" t="s">
        <v>142</v>
      </c>
      <c r="B104" s="50" t="s">
        <v>5</v>
      </c>
      <c r="C104" s="50" t="s">
        <v>8</v>
      </c>
      <c r="D104" s="50" t="s">
        <v>98</v>
      </c>
      <c r="E104" s="48">
        <v>88.975238786023041</v>
      </c>
      <c r="F104" s="48">
        <v>77.509722638819994</v>
      </c>
    </row>
    <row r="105" spans="1:6" x14ac:dyDescent="0.25">
      <c r="A105" s="50" t="s">
        <v>142</v>
      </c>
      <c r="B105" s="50" t="s">
        <v>5</v>
      </c>
      <c r="C105" s="50" t="s">
        <v>8</v>
      </c>
      <c r="D105" s="51" t="s">
        <v>139</v>
      </c>
      <c r="E105" s="48">
        <v>35.177495271191653</v>
      </c>
      <c r="F105" s="48">
        <v>40.000000001000004</v>
      </c>
    </row>
    <row r="106" spans="1:6" x14ac:dyDescent="0.25">
      <c r="A106" s="50" t="s">
        <v>142</v>
      </c>
      <c r="B106" s="50" t="s">
        <v>5</v>
      </c>
      <c r="C106" s="50" t="s">
        <v>8</v>
      </c>
      <c r="D106" s="51" t="s">
        <v>140</v>
      </c>
      <c r="E106" s="48">
        <v>-36.307387845776987</v>
      </c>
      <c r="F106" s="48">
        <v>27.678318810932009</v>
      </c>
    </row>
    <row r="107" spans="1:6" x14ac:dyDescent="0.25">
      <c r="A107" s="50" t="s">
        <v>142</v>
      </c>
      <c r="B107" s="50" t="s">
        <v>5</v>
      </c>
      <c r="C107" s="50" t="s">
        <v>8</v>
      </c>
      <c r="D107" s="50" t="s">
        <v>97</v>
      </c>
      <c r="E107" s="48">
        <v>14.148694633352006</v>
      </c>
      <c r="F107" s="48">
        <v>11.298365092280005</v>
      </c>
    </row>
    <row r="108" spans="1:6" x14ac:dyDescent="0.25">
      <c r="A108" s="49"/>
      <c r="B108" s="49"/>
      <c r="C108" s="49"/>
      <c r="D108" s="49"/>
      <c r="E108" s="49"/>
      <c r="F108" s="49"/>
    </row>
    <row r="109" spans="1:6" x14ac:dyDescent="0.25">
      <c r="A109" s="50" t="s">
        <v>29</v>
      </c>
      <c r="B109" s="50" t="s">
        <v>5</v>
      </c>
      <c r="C109" s="50" t="s">
        <v>8</v>
      </c>
      <c r="D109" s="51" t="s">
        <v>136</v>
      </c>
      <c r="E109" s="48">
        <v>42769.530576871191</v>
      </c>
      <c r="F109" s="48">
        <v>38359.420681940697</v>
      </c>
    </row>
    <row r="110" spans="1:6" x14ac:dyDescent="0.25">
      <c r="A110" s="50" t="s">
        <v>29</v>
      </c>
      <c r="B110" s="50" t="s">
        <v>5</v>
      </c>
      <c r="C110" s="50" t="s">
        <v>8</v>
      </c>
      <c r="D110" s="51" t="s">
        <v>137</v>
      </c>
      <c r="E110" s="48">
        <v>-30260.250968931348</v>
      </c>
      <c r="F110" s="48">
        <v>-28616.712580496842</v>
      </c>
    </row>
    <row r="111" spans="1:6" x14ac:dyDescent="0.25">
      <c r="A111" s="50" t="s">
        <v>29</v>
      </c>
      <c r="B111" s="50" t="s">
        <v>5</v>
      </c>
      <c r="C111" s="50" t="s">
        <v>8</v>
      </c>
      <c r="D111" s="50" t="s">
        <v>30</v>
      </c>
      <c r="E111" s="48">
        <v>-5426.5543775665101</v>
      </c>
      <c r="F111" s="48">
        <v>-4718.5506737786764</v>
      </c>
    </row>
    <row r="112" spans="1:6" x14ac:dyDescent="0.25">
      <c r="A112" s="50" t="s">
        <v>29</v>
      </c>
      <c r="B112" s="50" t="s">
        <v>5</v>
      </c>
      <c r="C112" s="50" t="s">
        <v>8</v>
      </c>
      <c r="D112" s="51" t="s">
        <v>138</v>
      </c>
      <c r="E112" s="48">
        <v>7082.7252303733321</v>
      </c>
      <c r="F112" s="48">
        <v>5024.1574276651781</v>
      </c>
    </row>
    <row r="113" spans="1:6" x14ac:dyDescent="0.25">
      <c r="A113" s="50" t="s">
        <v>29</v>
      </c>
      <c r="B113" s="50" t="s">
        <v>5</v>
      </c>
      <c r="C113" s="50" t="s">
        <v>8</v>
      </c>
      <c r="D113" s="50" t="s">
        <v>73</v>
      </c>
      <c r="E113" s="48">
        <v>-902.52607885902603</v>
      </c>
      <c r="F113" s="48">
        <v>-959.59626358066282</v>
      </c>
    </row>
    <row r="114" spans="1:6" x14ac:dyDescent="0.25">
      <c r="A114" s="50" t="s">
        <v>29</v>
      </c>
      <c r="B114" s="50" t="s">
        <v>5</v>
      </c>
      <c r="C114" s="50" t="s">
        <v>8</v>
      </c>
      <c r="D114" s="50" t="s">
        <v>74</v>
      </c>
      <c r="E114" s="48">
        <v>901.16532858891526</v>
      </c>
      <c r="F114" s="48">
        <v>1322.020677396014</v>
      </c>
    </row>
    <row r="115" spans="1:6" x14ac:dyDescent="0.25">
      <c r="A115" s="50" t="s">
        <v>29</v>
      </c>
      <c r="B115" s="50" t="s">
        <v>5</v>
      </c>
      <c r="C115" s="50" t="s">
        <v>8</v>
      </c>
      <c r="D115" s="50" t="s">
        <v>98</v>
      </c>
      <c r="E115" s="48">
        <v>557.91486774646307</v>
      </c>
      <c r="F115" s="48">
        <v>305.61364194828639</v>
      </c>
    </row>
    <row r="116" spans="1:6" x14ac:dyDescent="0.25">
      <c r="A116" s="50" t="s">
        <v>29</v>
      </c>
      <c r="B116" s="50" t="s">
        <v>5</v>
      </c>
      <c r="C116" s="50" t="s">
        <v>8</v>
      </c>
      <c r="D116" s="51" t="s">
        <v>139</v>
      </c>
      <c r="E116" s="48">
        <v>2330.4376204164405</v>
      </c>
      <c r="F116" s="48">
        <v>1810.8816482537914</v>
      </c>
    </row>
    <row r="117" spans="1:6" x14ac:dyDescent="0.25">
      <c r="A117" s="50" t="s">
        <v>29</v>
      </c>
      <c r="B117" s="50" t="s">
        <v>5</v>
      </c>
      <c r="C117" s="50" t="s">
        <v>8</v>
      </c>
      <c r="D117" s="51" t="s">
        <v>140</v>
      </c>
      <c r="E117" s="48">
        <v>-1.3607502701107264</v>
      </c>
      <c r="F117" s="48">
        <v>362.4244138153511</v>
      </c>
    </row>
    <row r="118" spans="1:6" x14ac:dyDescent="0.25">
      <c r="A118" s="50" t="s">
        <v>29</v>
      </c>
      <c r="B118" s="50" t="s">
        <v>5</v>
      </c>
      <c r="C118" s="50" t="s">
        <v>8</v>
      </c>
      <c r="D118" s="50" t="s">
        <v>97</v>
      </c>
      <c r="E118" s="48">
        <v>-62.176755641364998</v>
      </c>
      <c r="F118" s="48">
        <v>326.94260529891017</v>
      </c>
    </row>
    <row r="119" spans="1:6" x14ac:dyDescent="0.25">
      <c r="A119" s="49"/>
      <c r="B119" s="49"/>
      <c r="C119" s="49"/>
      <c r="D119" s="49"/>
      <c r="E119" s="49"/>
      <c r="F119" s="49"/>
    </row>
    <row r="120" spans="1:6" x14ac:dyDescent="0.25">
      <c r="A120" s="50" t="s">
        <v>85</v>
      </c>
      <c r="B120" s="50" t="s">
        <v>5</v>
      </c>
      <c r="C120" s="50" t="s">
        <v>8</v>
      </c>
      <c r="D120" s="51" t="s">
        <v>136</v>
      </c>
      <c r="E120" s="48">
        <v>719.34354069000005</v>
      </c>
      <c r="F120" s="48">
        <v>523.36418495999999</v>
      </c>
    </row>
    <row r="121" spans="1:6" x14ac:dyDescent="0.25">
      <c r="A121" s="50" t="s">
        <v>85</v>
      </c>
      <c r="B121" s="50" t="s">
        <v>5</v>
      </c>
      <c r="C121" s="50" t="s">
        <v>8</v>
      </c>
      <c r="D121" s="51" t="s">
        <v>137</v>
      </c>
      <c r="E121" s="48">
        <v>-725.75820288</v>
      </c>
      <c r="F121" s="48">
        <v>-366.25727150999995</v>
      </c>
    </row>
    <row r="122" spans="1:6" x14ac:dyDescent="0.25">
      <c r="A122" s="50" t="s">
        <v>85</v>
      </c>
      <c r="B122" s="50" t="s">
        <v>5</v>
      </c>
      <c r="C122" s="50" t="s">
        <v>8</v>
      </c>
      <c r="D122" s="50" t="s">
        <v>30</v>
      </c>
      <c r="E122" s="48">
        <v>-193.97446719999999</v>
      </c>
      <c r="F122" s="48">
        <v>-124.02082046999999</v>
      </c>
    </row>
    <row r="123" spans="1:6" x14ac:dyDescent="0.25">
      <c r="A123" s="50" t="s">
        <v>85</v>
      </c>
      <c r="B123" s="50" t="s">
        <v>5</v>
      </c>
      <c r="C123" s="50" t="s">
        <v>8</v>
      </c>
      <c r="D123" s="51" t="s">
        <v>138</v>
      </c>
      <c r="E123" s="48">
        <v>-200.38912938999991</v>
      </c>
      <c r="F123" s="48">
        <v>33.086092979999989</v>
      </c>
    </row>
    <row r="124" spans="1:6" x14ac:dyDescent="0.25">
      <c r="A124" s="50" t="s">
        <v>85</v>
      </c>
      <c r="B124" s="50" t="s">
        <v>5</v>
      </c>
      <c r="C124" s="50" t="s">
        <v>8</v>
      </c>
      <c r="D124" s="50" t="s">
        <v>73</v>
      </c>
      <c r="E124" s="48">
        <v>-871.43173585</v>
      </c>
      <c r="F124" s="48">
        <v>-33.979096229999996</v>
      </c>
    </row>
    <row r="125" spans="1:6" x14ac:dyDescent="0.25">
      <c r="A125" s="50" t="s">
        <v>85</v>
      </c>
      <c r="B125" s="50" t="s">
        <v>5</v>
      </c>
      <c r="C125" s="50" t="s">
        <v>8</v>
      </c>
      <c r="D125" s="50" t="s">
        <v>74</v>
      </c>
      <c r="E125" s="48">
        <v>951.88896491999992</v>
      </c>
      <c r="F125" s="48">
        <v>72.575288059999991</v>
      </c>
    </row>
    <row r="126" spans="1:6" x14ac:dyDescent="0.25">
      <c r="A126" s="50" t="s">
        <v>85</v>
      </c>
      <c r="B126" s="50" t="s">
        <v>5</v>
      </c>
      <c r="C126" s="50" t="s">
        <v>8</v>
      </c>
      <c r="D126" s="50" t="s">
        <v>98</v>
      </c>
      <c r="E126" s="48">
        <v>0</v>
      </c>
      <c r="F126" s="48">
        <v>0</v>
      </c>
    </row>
    <row r="127" spans="1:6" x14ac:dyDescent="0.25">
      <c r="A127" s="50" t="s">
        <v>85</v>
      </c>
      <c r="B127" s="50" t="s">
        <v>5</v>
      </c>
      <c r="C127" s="50" t="s">
        <v>8</v>
      </c>
      <c r="D127" s="51" t="s">
        <v>139</v>
      </c>
      <c r="E127" s="48">
        <v>0</v>
      </c>
      <c r="F127" s="48">
        <v>0</v>
      </c>
    </row>
    <row r="128" spans="1:6" x14ac:dyDescent="0.25">
      <c r="A128" s="50" t="s">
        <v>85</v>
      </c>
      <c r="B128" s="50" t="s">
        <v>5</v>
      </c>
      <c r="C128" s="50" t="s">
        <v>8</v>
      </c>
      <c r="D128" s="51" t="s">
        <v>140</v>
      </c>
      <c r="E128" s="48">
        <v>80.457229069999926</v>
      </c>
      <c r="F128" s="48">
        <v>38.596191829999988</v>
      </c>
    </row>
    <row r="129" spans="1:6" x14ac:dyDescent="0.25">
      <c r="A129" s="50" t="s">
        <v>85</v>
      </c>
      <c r="B129" s="50" t="s">
        <v>5</v>
      </c>
      <c r="C129" s="50" t="s">
        <v>8</v>
      </c>
      <c r="D129" s="50" t="s">
        <v>97</v>
      </c>
      <c r="E129" s="48">
        <v>-4.7557605000000001</v>
      </c>
      <c r="F129" s="48">
        <v>1.3782866</v>
      </c>
    </row>
    <row r="130" spans="1:6" x14ac:dyDescent="0.25">
      <c r="A130" s="49"/>
      <c r="B130" s="49"/>
      <c r="C130" s="49"/>
      <c r="D130" s="49"/>
      <c r="E130" s="49"/>
      <c r="F130" s="49"/>
    </row>
    <row r="131" spans="1:6" x14ac:dyDescent="0.25">
      <c r="A131" s="50" t="s">
        <v>10</v>
      </c>
      <c r="B131" s="50" t="s">
        <v>5</v>
      </c>
      <c r="C131" s="50" t="s">
        <v>8</v>
      </c>
      <c r="D131" s="51" t="s">
        <v>136</v>
      </c>
      <c r="E131" s="48">
        <v>43488.874117561194</v>
      </c>
      <c r="F131" s="48">
        <v>38882.784866900693</v>
      </c>
    </row>
    <row r="132" spans="1:6" x14ac:dyDescent="0.25">
      <c r="A132" s="50" t="s">
        <v>10</v>
      </c>
      <c r="B132" s="50" t="s">
        <v>5</v>
      </c>
      <c r="C132" s="50" t="s">
        <v>8</v>
      </c>
      <c r="D132" s="51" t="s">
        <v>137</v>
      </c>
      <c r="E132" s="48">
        <v>-30986.009171811351</v>
      </c>
      <c r="F132" s="48">
        <v>-28982.969852006841</v>
      </c>
    </row>
    <row r="133" spans="1:6" x14ac:dyDescent="0.25">
      <c r="A133" s="50" t="s">
        <v>10</v>
      </c>
      <c r="B133" s="50" t="s">
        <v>5</v>
      </c>
      <c r="C133" s="50" t="s">
        <v>8</v>
      </c>
      <c r="D133" s="50" t="s">
        <v>30</v>
      </c>
      <c r="E133" s="48">
        <v>-5620.5288445465103</v>
      </c>
      <c r="F133" s="48">
        <v>-4842.5714942486757</v>
      </c>
    </row>
    <row r="134" spans="1:6" x14ac:dyDescent="0.25">
      <c r="A134" s="50" t="s">
        <v>10</v>
      </c>
      <c r="B134" s="50" t="s">
        <v>5</v>
      </c>
      <c r="C134" s="50" t="s">
        <v>8</v>
      </c>
      <c r="D134" s="51" t="s">
        <v>138</v>
      </c>
      <c r="E134" s="48">
        <v>6882.336101203332</v>
      </c>
      <c r="F134" s="48">
        <v>5057.2435206451764</v>
      </c>
    </row>
    <row r="135" spans="1:6" x14ac:dyDescent="0.25">
      <c r="A135" s="50" t="s">
        <v>10</v>
      </c>
      <c r="B135" s="50" t="s">
        <v>5</v>
      </c>
      <c r="C135" s="50" t="s">
        <v>8</v>
      </c>
      <c r="D135" s="50" t="s">
        <v>73</v>
      </c>
      <c r="E135" s="48">
        <v>-1773.9578147090263</v>
      </c>
      <c r="F135" s="48">
        <v>-993.5753598106628</v>
      </c>
    </row>
    <row r="136" spans="1:6" x14ac:dyDescent="0.25">
      <c r="A136" s="50" t="s">
        <v>10</v>
      </c>
      <c r="B136" s="50" t="s">
        <v>5</v>
      </c>
      <c r="C136" s="50" t="s">
        <v>8</v>
      </c>
      <c r="D136" s="50" t="s">
        <v>74</v>
      </c>
      <c r="E136" s="48">
        <v>1853.0542935089154</v>
      </c>
      <c r="F136" s="48">
        <v>1394.5959654560138</v>
      </c>
    </row>
    <row r="137" spans="1:6" x14ac:dyDescent="0.25">
      <c r="A137" s="50" t="s">
        <v>10</v>
      </c>
      <c r="B137" s="50" t="s">
        <v>5</v>
      </c>
      <c r="C137" s="50" t="s">
        <v>8</v>
      </c>
      <c r="D137" s="50" t="s">
        <v>98</v>
      </c>
      <c r="E137" s="48">
        <v>557.91486774646307</v>
      </c>
      <c r="F137" s="48">
        <v>305.61364194828639</v>
      </c>
    </row>
    <row r="138" spans="1:6" x14ac:dyDescent="0.25">
      <c r="A138" s="50" t="s">
        <v>10</v>
      </c>
      <c r="B138" s="50" t="s">
        <v>5</v>
      </c>
      <c r="C138" s="50" t="s">
        <v>8</v>
      </c>
      <c r="D138" s="51" t="s">
        <v>139</v>
      </c>
      <c r="E138" s="48">
        <v>2330.4376204164405</v>
      </c>
      <c r="F138" s="48">
        <v>1810.8816482537914</v>
      </c>
    </row>
    <row r="139" spans="1:6" x14ac:dyDescent="0.25">
      <c r="A139" s="50" t="s">
        <v>10</v>
      </c>
      <c r="B139" s="50" t="s">
        <v>5</v>
      </c>
      <c r="C139" s="50" t="s">
        <v>8</v>
      </c>
      <c r="D139" s="51" t="s">
        <v>140</v>
      </c>
      <c r="E139" s="48">
        <v>79.096478799889084</v>
      </c>
      <c r="F139" s="48">
        <v>401.02060564535105</v>
      </c>
    </row>
    <row r="140" spans="1:6" x14ac:dyDescent="0.25">
      <c r="A140" s="50" t="s">
        <v>10</v>
      </c>
      <c r="B140" s="50" t="s">
        <v>5</v>
      </c>
      <c r="C140" s="50" t="s">
        <v>8</v>
      </c>
      <c r="D140" s="50" t="s">
        <v>97</v>
      </c>
      <c r="E140" s="48">
        <v>-66.932516141364999</v>
      </c>
      <c r="F140" s="48">
        <v>328.32089189891019</v>
      </c>
    </row>
    <row r="141" spans="1:6" x14ac:dyDescent="0.25">
      <c r="A141" s="49"/>
      <c r="B141" s="49"/>
      <c r="C141" s="49"/>
      <c r="D141" s="49"/>
      <c r="E141" s="49"/>
      <c r="F141" s="49"/>
    </row>
    <row r="142" spans="1:6" x14ac:dyDescent="0.25">
      <c r="A142" s="50" t="s">
        <v>10</v>
      </c>
      <c r="B142" s="50" t="s">
        <v>5</v>
      </c>
      <c r="C142" s="50" t="s">
        <v>8</v>
      </c>
      <c r="D142" s="51" t="s">
        <v>144</v>
      </c>
      <c r="E142" s="48">
        <v>8495.2712091283302</v>
      </c>
      <c r="F142" s="48">
        <v>6823.442189604978</v>
      </c>
    </row>
    <row r="143" spans="1:6" x14ac:dyDescent="0.25">
      <c r="A143" s="50" t="s">
        <v>10</v>
      </c>
      <c r="B143" s="50" t="s">
        <v>5</v>
      </c>
      <c r="C143" s="50" t="s">
        <v>8</v>
      </c>
      <c r="D143" s="51" t="s">
        <v>145</v>
      </c>
      <c r="E143" s="48">
        <v>-2074.9860596975809</v>
      </c>
      <c r="F143" s="48">
        <v>-1648.0522290960566</v>
      </c>
    </row>
    <row r="144" spans="1:6" x14ac:dyDescent="0.25">
      <c r="A144" s="50" t="s">
        <v>10</v>
      </c>
      <c r="B144" s="50" t="s">
        <v>5</v>
      </c>
      <c r="C144" s="50" t="s">
        <v>8</v>
      </c>
      <c r="D144" s="51" t="s">
        <v>146</v>
      </c>
      <c r="E144" s="48">
        <v>-3.2582686989069995</v>
      </c>
      <c r="F144" s="48">
        <v>5.3333582536999993</v>
      </c>
    </row>
    <row r="145" spans="1:6" x14ac:dyDescent="0.25">
      <c r="A145" s="49"/>
      <c r="B145" s="49"/>
      <c r="C145" s="49"/>
      <c r="D145" s="49"/>
      <c r="E145" s="49"/>
      <c r="F145" s="49"/>
    </row>
    <row r="146" spans="1:6" x14ac:dyDescent="0.25">
      <c r="A146" s="50" t="s">
        <v>85</v>
      </c>
      <c r="B146" s="50" t="s">
        <v>5</v>
      </c>
      <c r="C146" s="50" t="s">
        <v>8</v>
      </c>
      <c r="D146" s="51" t="s">
        <v>144</v>
      </c>
      <c r="E146" s="48">
        <v>50.668929170000077</v>
      </c>
      <c r="F146" s="48">
        <v>403.04398891999983</v>
      </c>
    </row>
    <row r="147" spans="1:6" x14ac:dyDescent="0.25">
      <c r="A147" s="50" t="s">
        <v>85</v>
      </c>
      <c r="B147" s="50" t="s">
        <v>148</v>
      </c>
      <c r="C147" s="50" t="s">
        <v>149</v>
      </c>
      <c r="D147" s="50" t="s">
        <v>147</v>
      </c>
      <c r="E147" s="48">
        <v>131.95165399999999</v>
      </c>
      <c r="F147" s="48">
        <v>415.35767799999996</v>
      </c>
    </row>
    <row r="148" spans="1:6" x14ac:dyDescent="0.25">
      <c r="A148" s="50" t="s">
        <v>85</v>
      </c>
      <c r="B148" s="50" t="s">
        <v>148</v>
      </c>
      <c r="C148" s="50" t="s">
        <v>149</v>
      </c>
      <c r="D148" s="50" t="s">
        <v>194</v>
      </c>
      <c r="E148" s="48">
        <v>29.436374379999997</v>
      </c>
      <c r="F148" s="48">
        <v>5.5580419999999995</v>
      </c>
    </row>
    <row r="149" spans="1:6" x14ac:dyDescent="0.25">
      <c r="A149" s="50" t="s">
        <v>85</v>
      </c>
      <c r="B149" s="50" t="s">
        <v>148</v>
      </c>
      <c r="C149" s="50" t="s">
        <v>149</v>
      </c>
      <c r="D149" s="50" t="s">
        <v>181</v>
      </c>
      <c r="E149" s="48">
        <v>153.18420879000007</v>
      </c>
      <c r="F149" s="48">
        <v>812.8436249199998</v>
      </c>
    </row>
    <row r="150" spans="1:6" x14ac:dyDescent="0.25">
      <c r="A150" s="49"/>
      <c r="B150" s="49"/>
      <c r="C150" s="49"/>
      <c r="D150" s="49"/>
      <c r="E150" s="49"/>
      <c r="F150" s="49"/>
    </row>
    <row r="151" spans="1:6" x14ac:dyDescent="0.25">
      <c r="A151" s="49"/>
      <c r="B151" s="49"/>
      <c r="C151" s="49"/>
      <c r="D151" s="49"/>
      <c r="E151" s="49"/>
      <c r="F151" s="49"/>
    </row>
    <row r="152" spans="1:6" x14ac:dyDescent="0.25">
      <c r="A152" s="50" t="s">
        <v>150</v>
      </c>
      <c r="B152" s="50" t="s">
        <v>5</v>
      </c>
      <c r="C152" s="50" t="s">
        <v>8</v>
      </c>
      <c r="D152" s="51" t="s">
        <v>139</v>
      </c>
      <c r="E152" s="48">
        <v>889.17164170084698</v>
      </c>
      <c r="F152" s="48">
        <v>659.31232639783252</v>
      </c>
    </row>
  </sheetData>
  <pageMargins left="0.7" right="0.7" top="0.75" bottom="0.75" header="0.3" footer="0.3"/>
  <pageSetup paperSize="9" orientation="portrait" horizontalDpi="4294967295" verticalDpi="4294967295" r:id="rId1"/>
  <headerFooter>
    <oddFooter>&amp;L_x000D_&amp;1#&amp;"Calibri"&amp;10&amp;K000000 Classified: General Business</odd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AD8C-FAAC-430B-A4E4-47715A8FECD6}">
  <dimension ref="A1:K23"/>
  <sheetViews>
    <sheetView zoomScale="80" zoomScaleNormal="80" workbookViewId="0">
      <pane xSplit="4" ySplit="11" topLeftCell="E15" activePane="bottomRight" state="frozen"/>
      <selection pane="topRight" activeCell="D1" sqref="D1"/>
      <selection pane="bottomLeft" activeCell="A13" sqref="A13"/>
      <selection pane="bottomRight" activeCell="K11" sqref="K11"/>
    </sheetView>
  </sheetViews>
  <sheetFormatPr baseColWidth="10" defaultColWidth="11.42578125" defaultRowHeight="15" x14ac:dyDescent="0.25"/>
  <cols>
    <col min="1" max="1" width="22.140625" bestFit="1" customWidth="1"/>
    <col min="2" max="2" width="55" hidden="1" customWidth="1"/>
    <col min="3" max="3" width="13.85546875" hidden="1" customWidth="1"/>
    <col min="4" max="4" width="76" bestFit="1" customWidth="1"/>
    <col min="5" max="6" width="19.7109375" customWidth="1"/>
    <col min="7" max="7" width="9.28515625" customWidth="1"/>
    <col min="8" max="9" width="18.7109375" customWidth="1"/>
    <col min="10" max="10" width="10" customWidth="1"/>
    <col min="11" max="11" width="19.7109375" customWidth="1"/>
  </cols>
  <sheetData>
    <row r="1" spans="1:11" x14ac:dyDescent="0.25">
      <c r="A1" s="50"/>
      <c r="B1" s="50"/>
      <c r="C1" s="50"/>
      <c r="D1" s="50"/>
      <c r="E1" s="50" t="s">
        <v>205</v>
      </c>
      <c r="F1" s="50" t="s">
        <v>205</v>
      </c>
      <c r="G1" s="50"/>
      <c r="H1" s="50" t="s">
        <v>205</v>
      </c>
      <c r="I1" s="50" t="s">
        <v>205</v>
      </c>
      <c r="J1" s="50"/>
      <c r="K1" s="50" t="s">
        <v>205</v>
      </c>
    </row>
    <row r="2" spans="1:11" x14ac:dyDescent="0.25">
      <c r="A2" s="50"/>
      <c r="B2" s="50"/>
      <c r="C2" s="50"/>
      <c r="D2" s="50"/>
      <c r="E2" s="50" t="s">
        <v>1</v>
      </c>
      <c r="F2" s="50" t="s">
        <v>1</v>
      </c>
      <c r="G2" s="50"/>
      <c r="H2" s="50" t="s">
        <v>1</v>
      </c>
      <c r="I2" s="50" t="s">
        <v>1</v>
      </c>
      <c r="J2" s="50"/>
      <c r="K2" s="50" t="s">
        <v>1</v>
      </c>
    </row>
    <row r="3" spans="1:11" x14ac:dyDescent="0.25">
      <c r="A3" s="50"/>
      <c r="B3" s="50"/>
      <c r="C3" s="50"/>
      <c r="D3" s="50"/>
      <c r="E3" s="50" t="s">
        <v>203</v>
      </c>
      <c r="F3" s="50" t="s">
        <v>203</v>
      </c>
      <c r="G3" s="50"/>
      <c r="H3" s="50" t="s">
        <v>203</v>
      </c>
      <c r="I3" s="50" t="s">
        <v>203</v>
      </c>
      <c r="J3" s="50"/>
      <c r="K3" s="50" t="s">
        <v>203</v>
      </c>
    </row>
    <row r="4" spans="1:11" x14ac:dyDescent="0.25">
      <c r="A4" s="50"/>
      <c r="B4" s="50"/>
      <c r="C4" s="50"/>
      <c r="D4" s="50"/>
      <c r="E4" s="50" t="s">
        <v>3</v>
      </c>
      <c r="F4" s="50" t="s">
        <v>3</v>
      </c>
      <c r="G4" s="50"/>
      <c r="H4" s="50" t="s">
        <v>3</v>
      </c>
      <c r="I4" s="50" t="s">
        <v>3</v>
      </c>
      <c r="J4" s="50"/>
      <c r="K4" s="50" t="s">
        <v>3</v>
      </c>
    </row>
    <row r="5" spans="1:11" x14ac:dyDescent="0.25">
      <c r="A5" s="50"/>
      <c r="B5" s="50"/>
      <c r="C5" s="50"/>
      <c r="D5" s="50"/>
      <c r="E5" s="50" t="s">
        <v>4</v>
      </c>
      <c r="F5" s="50" t="s">
        <v>4</v>
      </c>
      <c r="G5" s="50"/>
      <c r="H5" s="50" t="s">
        <v>4</v>
      </c>
      <c r="I5" s="50" t="s">
        <v>4</v>
      </c>
      <c r="J5" s="50"/>
      <c r="K5" s="50" t="s">
        <v>4</v>
      </c>
    </row>
    <row r="6" spans="1:11" x14ac:dyDescent="0.25">
      <c r="A6" s="50"/>
      <c r="B6" s="50"/>
      <c r="C6" s="50"/>
      <c r="D6" s="50"/>
      <c r="E6" s="50" t="s">
        <v>6</v>
      </c>
      <c r="F6" s="50" t="s">
        <v>6</v>
      </c>
      <c r="G6" s="50"/>
      <c r="H6" s="50" t="s">
        <v>6</v>
      </c>
      <c r="I6" s="50" t="s">
        <v>6</v>
      </c>
      <c r="J6" s="50"/>
      <c r="K6" s="50" t="s">
        <v>6</v>
      </c>
    </row>
    <row r="7" spans="1:11" x14ac:dyDescent="0.25">
      <c r="A7" s="50"/>
      <c r="B7" s="50"/>
      <c r="C7" s="50"/>
      <c r="D7" s="50"/>
      <c r="E7" s="50" t="s">
        <v>7</v>
      </c>
      <c r="F7" s="50" t="s">
        <v>7</v>
      </c>
      <c r="G7" s="50"/>
      <c r="H7" s="50" t="s">
        <v>7</v>
      </c>
      <c r="I7" s="50" t="s">
        <v>7</v>
      </c>
      <c r="J7" s="50"/>
      <c r="K7" s="50" t="s">
        <v>7</v>
      </c>
    </row>
    <row r="8" spans="1:11" x14ac:dyDescent="0.25">
      <c r="A8" s="50"/>
      <c r="B8" s="50"/>
      <c r="C8" s="50"/>
      <c r="D8" s="50"/>
      <c r="E8" s="50" t="s">
        <v>9</v>
      </c>
      <c r="F8" s="50" t="s">
        <v>9</v>
      </c>
      <c r="G8" s="50"/>
      <c r="H8" s="50" t="s">
        <v>9</v>
      </c>
      <c r="I8" s="50" t="s">
        <v>9</v>
      </c>
      <c r="J8" s="50"/>
      <c r="K8" s="50" t="s">
        <v>9</v>
      </c>
    </row>
    <row r="9" spans="1:11" x14ac:dyDescent="0.25">
      <c r="A9" s="50"/>
      <c r="B9" s="50"/>
      <c r="C9" s="50"/>
      <c r="D9" s="50"/>
      <c r="E9" s="50" t="s">
        <v>11</v>
      </c>
      <c r="F9" s="50" t="s">
        <v>11</v>
      </c>
      <c r="G9" s="50"/>
      <c r="H9" s="50" t="s">
        <v>12</v>
      </c>
      <c r="I9" s="50" t="s">
        <v>12</v>
      </c>
      <c r="J9" s="50"/>
      <c r="K9" s="50" t="s">
        <v>12</v>
      </c>
    </row>
    <row r="10" spans="1:11" x14ac:dyDescent="0.25">
      <c r="A10" s="50"/>
      <c r="B10" s="50"/>
      <c r="C10" s="50"/>
      <c r="D10" s="50"/>
      <c r="E10" s="51" t="s">
        <v>392</v>
      </c>
      <c r="F10" s="51" t="s">
        <v>196</v>
      </c>
      <c r="G10" s="50"/>
      <c r="H10" s="50" t="str">
        <f>E10</f>
        <v>2025</v>
      </c>
      <c r="I10" s="50" t="str">
        <f>F10</f>
        <v>2024</v>
      </c>
      <c r="J10" s="50"/>
      <c r="K10" s="50" t="str">
        <f>F10</f>
        <v>2024</v>
      </c>
    </row>
    <row r="11" spans="1:11" x14ac:dyDescent="0.25">
      <c r="A11" s="50"/>
      <c r="B11" s="50"/>
      <c r="C11" s="50"/>
      <c r="D11" s="50"/>
      <c r="E11" s="50" t="s">
        <v>13</v>
      </c>
      <c r="F11" s="50" t="str">
        <f>$E$11</f>
        <v>Dec</v>
      </c>
      <c r="G11" s="50"/>
      <c r="H11" s="50" t="str">
        <f>$E$11</f>
        <v>Dec</v>
      </c>
      <c r="I11" s="50" t="str">
        <f>$E$11</f>
        <v>Dec</v>
      </c>
      <c r="J11" s="50"/>
      <c r="K11" s="50" t="s">
        <v>13</v>
      </c>
    </row>
    <row r="12" spans="1:11" x14ac:dyDescent="0.25">
      <c r="A12" s="50"/>
      <c r="B12" s="50"/>
      <c r="C12" s="50"/>
      <c r="D12" s="50"/>
      <c r="E12" s="50"/>
      <c r="F12" s="50"/>
      <c r="G12" s="50"/>
      <c r="H12" s="50"/>
      <c r="I12" s="50"/>
      <c r="J12" s="50"/>
      <c r="K12" s="50"/>
    </row>
    <row r="13" spans="1:11" x14ac:dyDescent="0.25">
      <c r="A13" s="50" t="s">
        <v>143</v>
      </c>
      <c r="B13" s="50" t="s">
        <v>5</v>
      </c>
      <c r="C13" s="50" t="s">
        <v>8</v>
      </c>
      <c r="D13" s="51" t="s">
        <v>136</v>
      </c>
      <c r="E13" s="48">
        <v>456.2040202114099</v>
      </c>
      <c r="F13" s="48">
        <v>481.05166888618004</v>
      </c>
      <c r="G13" s="49"/>
      <c r="H13" s="48">
        <v>1841.2366541030017</v>
      </c>
      <c r="I13" s="48">
        <v>1848.6818156485431</v>
      </c>
      <c r="J13" s="49"/>
      <c r="K13" s="48">
        <v>1848.6818156485431</v>
      </c>
    </row>
    <row r="14" spans="1:11" x14ac:dyDescent="0.25">
      <c r="A14" s="50" t="s">
        <v>143</v>
      </c>
      <c r="B14" s="50" t="s">
        <v>5</v>
      </c>
      <c r="C14" s="50" t="s">
        <v>8</v>
      </c>
      <c r="D14" s="51" t="s">
        <v>137</v>
      </c>
      <c r="E14" s="48">
        <v>-313.59351046910535</v>
      </c>
      <c r="F14" s="48">
        <v>-343.60080948640331</v>
      </c>
      <c r="G14" s="49"/>
      <c r="H14" s="48">
        <v>-1196.4818220226653</v>
      </c>
      <c r="I14" s="48">
        <v>-1340.7038703416297</v>
      </c>
      <c r="J14" s="49"/>
      <c r="K14" s="48">
        <v>-1340.7038703416297</v>
      </c>
    </row>
    <row r="15" spans="1:11" x14ac:dyDescent="0.25">
      <c r="A15" s="50" t="s">
        <v>143</v>
      </c>
      <c r="B15" s="50" t="s">
        <v>5</v>
      </c>
      <c r="C15" s="50" t="s">
        <v>8</v>
      </c>
      <c r="D15" s="50" t="s">
        <v>30</v>
      </c>
      <c r="E15" s="48">
        <v>-112.46803249577064</v>
      </c>
      <c r="F15" s="48">
        <v>-123.800669543544</v>
      </c>
      <c r="G15" s="49"/>
      <c r="H15" s="48">
        <v>-461.59139130741409</v>
      </c>
      <c r="I15" s="48">
        <v>-489.25799211901801</v>
      </c>
      <c r="J15" s="49"/>
      <c r="K15" s="48">
        <v>-489.25799211901801</v>
      </c>
    </row>
    <row r="16" spans="1:11" x14ac:dyDescent="0.25">
      <c r="A16" s="50" t="s">
        <v>143</v>
      </c>
      <c r="B16" s="50" t="s">
        <v>5</v>
      </c>
      <c r="C16" s="50" t="s">
        <v>8</v>
      </c>
      <c r="D16" s="51" t="s">
        <v>138</v>
      </c>
      <c r="E16" s="48">
        <v>30.142477246533915</v>
      </c>
      <c r="F16" s="48">
        <v>13.650189856232688</v>
      </c>
      <c r="G16" s="49"/>
      <c r="H16" s="48">
        <v>183.16344077292246</v>
      </c>
      <c r="I16" s="48">
        <v>18.719953187895356</v>
      </c>
      <c r="J16" s="49"/>
      <c r="K16" s="48">
        <v>18.719953187895356</v>
      </c>
    </row>
    <row r="17" spans="1:11" x14ac:dyDescent="0.25">
      <c r="A17" s="50" t="s">
        <v>143</v>
      </c>
      <c r="B17" s="50" t="s">
        <v>5</v>
      </c>
      <c r="C17" s="50" t="s">
        <v>8</v>
      </c>
      <c r="D17" s="50" t="s">
        <v>73</v>
      </c>
      <c r="E17" s="48">
        <v>-26.248529781142615</v>
      </c>
      <c r="F17" s="48">
        <v>-30.331795714768401</v>
      </c>
      <c r="G17" s="49"/>
      <c r="H17" s="48">
        <v>-89.31290434508648</v>
      </c>
      <c r="I17" s="48">
        <v>-85.149158257106563</v>
      </c>
      <c r="J17" s="49"/>
      <c r="K17" s="48">
        <v>-85.149158257106563</v>
      </c>
    </row>
    <row r="18" spans="1:11" x14ac:dyDescent="0.25">
      <c r="A18" s="50" t="s">
        <v>143</v>
      </c>
      <c r="B18" s="50" t="s">
        <v>5</v>
      </c>
      <c r="C18" s="50" t="s">
        <v>8</v>
      </c>
      <c r="D18" s="50" t="s">
        <v>74</v>
      </c>
      <c r="E18" s="48">
        <v>10.170730096507025</v>
      </c>
      <c r="F18" s="48">
        <v>45.873842494039963</v>
      </c>
      <c r="G18" s="49"/>
      <c r="H18" s="48">
        <v>18.742507476299672</v>
      </c>
      <c r="I18" s="48">
        <v>119.5509384202246</v>
      </c>
      <c r="J18" s="49"/>
      <c r="K18" s="48">
        <v>119.5509384202246</v>
      </c>
    </row>
    <row r="19" spans="1:11" x14ac:dyDescent="0.25">
      <c r="A19" s="50" t="s">
        <v>143</v>
      </c>
      <c r="B19" s="50" t="s">
        <v>5</v>
      </c>
      <c r="C19" s="50" t="s">
        <v>8</v>
      </c>
      <c r="D19" s="50" t="s">
        <v>98</v>
      </c>
      <c r="E19" s="48">
        <v>3.5426943702282618</v>
      </c>
      <c r="F19" s="48">
        <v>5.3648753234407716</v>
      </c>
      <c r="G19" s="49"/>
      <c r="H19" s="48">
        <v>-3.3808818579229487</v>
      </c>
      <c r="I19" s="48">
        <v>-15.795311287970558</v>
      </c>
      <c r="J19" s="49"/>
      <c r="K19" s="48">
        <v>-15.795311287970558</v>
      </c>
    </row>
    <row r="20" spans="1:11" x14ac:dyDescent="0.25">
      <c r="A20" s="50" t="s">
        <v>143</v>
      </c>
      <c r="B20" s="50" t="s">
        <v>5</v>
      </c>
      <c r="C20" s="50" t="s">
        <v>8</v>
      </c>
      <c r="D20" s="51" t="s">
        <v>139</v>
      </c>
      <c r="E20" s="48"/>
      <c r="F20" s="48"/>
      <c r="G20" s="49"/>
      <c r="H20" s="48"/>
      <c r="I20" s="48"/>
      <c r="J20" s="49"/>
      <c r="K20" s="48"/>
    </row>
    <row r="21" spans="1:11" x14ac:dyDescent="0.25">
      <c r="A21" s="50" t="s">
        <v>143</v>
      </c>
      <c r="B21" s="50" t="s">
        <v>5</v>
      </c>
      <c r="C21" s="50" t="s">
        <v>8</v>
      </c>
      <c r="D21" s="51" t="s">
        <v>140</v>
      </c>
      <c r="E21" s="48">
        <v>-16.07779968463559</v>
      </c>
      <c r="F21" s="48">
        <v>15.542046779271566</v>
      </c>
      <c r="G21" s="49"/>
      <c r="H21" s="48">
        <v>-70.570396868786816</v>
      </c>
      <c r="I21" s="48">
        <v>34.401780163118033</v>
      </c>
      <c r="J21" s="49"/>
      <c r="K21" s="48">
        <v>34.401780163118033</v>
      </c>
    </row>
    <row r="22" spans="1:11" x14ac:dyDescent="0.25">
      <c r="A22" s="50" t="s">
        <v>143</v>
      </c>
      <c r="B22" s="50" t="s">
        <v>5</v>
      </c>
      <c r="C22" s="50" t="s">
        <v>8</v>
      </c>
      <c r="D22" s="50" t="s">
        <v>97</v>
      </c>
      <c r="E22" s="48">
        <v>-0.84240384568300053</v>
      </c>
      <c r="F22" s="48">
        <v>-1.279487146062001</v>
      </c>
      <c r="G22" s="49"/>
      <c r="H22" s="48">
        <v>1.308481576602998</v>
      </c>
      <c r="I22" s="48">
        <v>5.2879987194896207</v>
      </c>
      <c r="J22" s="49"/>
      <c r="K22" s="48">
        <v>5.2879987194896207</v>
      </c>
    </row>
    <row r="23" spans="1:11" x14ac:dyDescent="0.25">
      <c r="A23" s="46"/>
      <c r="B23" s="46"/>
      <c r="C23" s="46"/>
      <c r="D23" s="46"/>
      <c r="E23" s="47"/>
      <c r="F23" s="47"/>
      <c r="G23" s="47"/>
      <c r="H23" s="47"/>
      <c r="I23" s="47"/>
      <c r="J23" s="47"/>
      <c r="K23" s="47"/>
    </row>
  </sheetData>
  <phoneticPr fontId="8" type="noConversion"/>
  <pageMargins left="0.7" right="0.7" top="0.75" bottom="0.75" header="0.3" footer="0.3"/>
  <pageSetup paperSize="9" orientation="portrait" horizontalDpi="4294967295" verticalDpi="4294967295" r:id="rId1"/>
  <headerFooter>
    <oddFooter>&amp;L_x000D_&amp;1#&amp;"Calibri"&amp;10&amp;K000000 Classified: General Business</odd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docMetadata/LabelInfo.xml><?xml version="1.0" encoding="utf-8"?>
<clbl:labelList xmlns:clbl="http://schemas.microsoft.com/office/2020/mipLabelMetadata">
  <clbl:label id="{f0e726ee-e78c-4f89-89b8-3dcd0cc07248}" enabled="1" method="Standard" siteId="{80184e22-072c-440e-a8a9-22f52b82646d}"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Definitions</vt:lpstr>
      <vt:lpstr>Reconciliations</vt:lpstr>
      <vt:lpstr>Basis for calculations</vt:lpstr>
      <vt:lpstr>Basis for calculations Baltics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Aaser</dc:creator>
  <cp:lastModifiedBy>Hege Aaser</cp:lastModifiedBy>
  <dcterms:created xsi:type="dcterms:W3CDTF">2023-02-06T13:28:35Z</dcterms:created>
  <dcterms:modified xsi:type="dcterms:W3CDTF">2026-02-05T11:27:54Z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