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75" windowWidth="20250" windowHeight="8070"/>
  </bookViews>
  <sheets>
    <sheet name="Resultaträkning" sheetId="3" r:id="rId1"/>
    <sheet name="Övrigt totalresultat" sheetId="4" r:id="rId2"/>
    <sheet name="Balansräkning" sheetId="5" r:id="rId3"/>
    <sheet name="Eget kapital" sheetId="2" r:id="rId4"/>
    <sheet name="Kassaflöde" sheetId="7" r:id="rId5"/>
    <sheet name="Segment" sheetId="8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__AO2">#REF!</definedName>
    <definedName name="___NIV2">#REF!</definedName>
    <definedName name="__AO2" localSheetId="4">#REF!</definedName>
    <definedName name="__AO2">#REF!</definedName>
    <definedName name="__NIV2" localSheetId="4">#REF!</definedName>
    <definedName name="__NIV2">#REF!</definedName>
    <definedName name="_1__Tertialvis." localSheetId="4">#REF!</definedName>
    <definedName name="_1__Tertialvis.">#REF!</definedName>
    <definedName name="_2__Betalt_saldo__TB1___fakturering_under_projektens_hela_löptid." localSheetId="4">#REF!</definedName>
    <definedName name="_2__Betalt_saldo__TB1___fakturering_under_projektens_hela_löptid.">#REF!</definedName>
    <definedName name="_AO2" localSheetId="3">#REF!</definedName>
    <definedName name="_AO2" localSheetId="4">#REF!</definedName>
    <definedName name="_AO2" localSheetId="0">#REF!</definedName>
    <definedName name="_AO2" localSheetId="1">#REF!</definedName>
    <definedName name="_AO2">#REF!</definedName>
    <definedName name="_NIV2" localSheetId="3">#REF!</definedName>
    <definedName name="_NIV2" localSheetId="4">#REF!</definedName>
    <definedName name="_NIV2" localSheetId="0">#REF!</definedName>
    <definedName name="_NIV2" localSheetId="1">#REF!</definedName>
    <definedName name="_NIV2">#REF!</definedName>
    <definedName name="BETALT_SALDO__TB1_1" localSheetId="4">#REF!</definedName>
    <definedName name="BETALT_SALDO__TB1_1">#REF!</definedName>
    <definedName name="BETALT_SALDO_FAKTURERING_2" localSheetId="4">#REF!</definedName>
    <definedName name="BETALT_SALDO_FAKTURERING_2">#REF!</definedName>
    <definedName name="BYGG" localSheetId="2">[1]NIVÅ2!#REF!</definedName>
    <definedName name="BYGG" localSheetId="3">[1]NIVÅ2!#REF!</definedName>
    <definedName name="BYGG" localSheetId="4">[2]NIVÅ2!#REF!</definedName>
    <definedName name="BYGG" localSheetId="1">[1]NIVÅ2!#REF!</definedName>
    <definedName name="BYGG">[1]NIVÅ2!#REF!</definedName>
    <definedName name="byggnivå2" localSheetId="2">[3]NIVÅ2!#REF!</definedName>
    <definedName name="byggnivå2" localSheetId="3">[3]NIVÅ2!#REF!</definedName>
    <definedName name="byggnivå2" localSheetId="4">[3]NIVÅ2!#REF!</definedName>
    <definedName name="byggnivå2" localSheetId="1">[3]NIVÅ2!#REF!</definedName>
    <definedName name="byggnivå2">[3]NIVÅ2!#REF!</definedName>
    <definedName name="byggprof" localSheetId="2">[3]NIVÅ2!#REF!</definedName>
    <definedName name="byggprof" localSheetId="3">[3]NIVÅ2!#REF!</definedName>
    <definedName name="byggprof" localSheetId="4">[3]NIVÅ2!#REF!</definedName>
    <definedName name="byggprof" localSheetId="1">[3]NIVÅ2!#REF!</definedName>
    <definedName name="byggprof">[3]NIVÅ2!#REF!</definedName>
    <definedName name="ett" localSheetId="4">#REF!</definedName>
    <definedName name="ett">#REF!</definedName>
    <definedName name="Finansnetto" localSheetId="4">#REF!</definedName>
    <definedName name="Finansnetto">#REF!</definedName>
    <definedName name="H" localSheetId="2">#REF!</definedName>
    <definedName name="H" localSheetId="3">#REF!</definedName>
    <definedName name="H" localSheetId="4">#REF!</definedName>
    <definedName name="H" localSheetId="0">#REF!</definedName>
    <definedName name="H" localSheetId="1">#REF!</definedName>
    <definedName name="H">#REF!</definedName>
    <definedName name="HUVUD" localSheetId="4">#REF!</definedName>
    <definedName name="HUVUD">#REF!</definedName>
    <definedName name="max">[5]Coloured!$M$7</definedName>
    <definedName name="NCC_BYGG" localSheetId="4">#REF!</definedName>
    <definedName name="NCC_BYGG">#REF!</definedName>
    <definedName name="Nettomarginal__RA" localSheetId="4">#REF!</definedName>
    <definedName name="Nettomarginal__RA">#REF!</definedName>
    <definedName name="Nettomarginal__UA" localSheetId="4">#REF!</definedName>
    <definedName name="Nettomarginal__UA">#REF!</definedName>
    <definedName name="nvv" localSheetId="2">IF(rngPlant=9,INDEX(rngCost,9),0)</definedName>
    <definedName name="nvv" localSheetId="4">IF(rngPlant=9,INDEX(rngCost,9),0)</definedName>
    <definedName name="nvv">IF(rngPlant=9,INDEX(rngCost,9),0)</definedName>
    <definedName name="NYCK" localSheetId="2">#REF!</definedName>
    <definedName name="NYCK" localSheetId="3">#REF!</definedName>
    <definedName name="NYCK" localSheetId="4">#REF!</definedName>
    <definedName name="NYCK" localSheetId="0">#REF!</definedName>
    <definedName name="NYCK" localSheetId="1">#REF!</definedName>
    <definedName name="NYCK">#REF!</definedName>
    <definedName name="Omkostnader" localSheetId="4">#REF!</definedName>
    <definedName name="Omkostnader">#REF!</definedName>
    <definedName name="Orderingång" localSheetId="4">#REF!</definedName>
    <definedName name="Orderingång">#REF!</definedName>
    <definedName name="Orderingång__TG1_K" localSheetId="4">#REF!</definedName>
    <definedName name="Orderingång__TG1_K">#REF!</definedName>
    <definedName name="Orderstock__KAU" localSheetId="4">#REF!</definedName>
    <definedName name="Orderstock__KAU">#REF!</definedName>
    <definedName name="Orderstock__TG1" localSheetId="4">#REF!</definedName>
    <definedName name="Orderstock__TG1">#REF!</definedName>
    <definedName name="RA_RESULTAT" localSheetId="4">#REF!</definedName>
    <definedName name="RA_RESULTAT">#REF!</definedName>
    <definedName name="REA_marginal__UA" localSheetId="4">#REF!</definedName>
    <definedName name="REA_marginal__UA">#REF!</definedName>
    <definedName name="RESULTAT_OCH_NYCKELTAL" localSheetId="4">#REF!</definedName>
    <definedName name="RESULTAT_OCH_NYCKELTAL">#REF!</definedName>
    <definedName name="Resultatavräknad_fakturering" localSheetId="4">#REF!</definedName>
    <definedName name="Resultatavräknad_fakturering">#REF!</definedName>
    <definedName name="RESULTATAVRÄKNINGSGRAD" localSheetId="4">#REF!</definedName>
    <definedName name="RESULTATAVRÄKNINGSGRAD">#REF!</definedName>
    <definedName name="rngBins" localSheetId="2">TRANSPOSE(SUM(Balansräkning!rngVol)*ROW(#REF!)/100)</definedName>
    <definedName name="rngBins" localSheetId="3">TRANSPOSE(SUM([0]!rngVol)*ROW(#REF!)/100)</definedName>
    <definedName name="rngBins" localSheetId="4">TRANSPOSE(SUM(Kassaflöde!rngVol)*ROW(#REF!)/100)</definedName>
    <definedName name="rngBins" localSheetId="0">TRANSPOSE(SUM(rngVol)*ROW(#REF!)/100)</definedName>
    <definedName name="rngBins" localSheetId="1">TRANSPOSE(SUM([0]!rngVol)*ROW(#REF!)/100)</definedName>
    <definedName name="rngBins">TRANSPOSE(SUM(rngVol)*ROW(#REF!)/100)</definedName>
    <definedName name="rngCost" localSheetId="2">OFFSET(Balansräkning!rngVol,0,2)</definedName>
    <definedName name="rngCost" localSheetId="3">OFFSET([0]!rngVol,0,2)</definedName>
    <definedName name="rngCost" localSheetId="4">OFFSET(Kassaflöde!rngVol,0,2)</definedName>
    <definedName name="rngCost" localSheetId="0">OFFSET(rngVol,0,2)</definedName>
    <definedName name="rngCost" localSheetId="1">OFFSET([0]!rngVol,0,2)</definedName>
    <definedName name="rngCost">OFFSET(rngVol,0,2)</definedName>
    <definedName name="rngPlant" localSheetId="2">MATCH(Balansräkning!rngBins,Balansräkning!rngVCum,1)</definedName>
    <definedName name="rngPlant" localSheetId="3">MATCH('Eget kapital'!rngBins,'Eget kapital'!rngVCum,1)</definedName>
    <definedName name="rngPlant" localSheetId="4">MATCH(Kassaflöde!rngBins,Kassaflöde!rngVCum,1)</definedName>
    <definedName name="rngPlant" localSheetId="0">MATCH(Resultaträkning!rngBins,Resultaträkning!rngVCum,1)</definedName>
    <definedName name="rngPlant" localSheetId="1">MATCH('Övrigt totalresultat'!rngBins,'Övrigt totalresultat'!rngVCum,1)</definedName>
    <definedName name="rngPlant">MATCH(rngBins,rngVCum,1)</definedName>
    <definedName name="rngSer1" localSheetId="2">IF(Balansräkning!rngPlant=1,INDEX(Balansräkning!rngCost,1),0)</definedName>
    <definedName name="rngSer1" localSheetId="3">IF('Eget kapital'!rngPlant=1,INDEX('Eget kapital'!rngCost,1),0)</definedName>
    <definedName name="rngSer1" localSheetId="4">IF(Kassaflöde!rngPlant=1,INDEX(Kassaflöde!rngCost,1),0)</definedName>
    <definedName name="rngSer1" localSheetId="0">IF(Resultaträkning!rngPlant=1,INDEX(Resultaträkning!rngCost,1),0)</definedName>
    <definedName name="rngSer1" localSheetId="1">IF('Övrigt totalresultat'!rngPlant=1,INDEX('Övrigt totalresultat'!rngCost,1),0)</definedName>
    <definedName name="rngSer1">IF(rngPlant=1,INDEX(rngCost,1),0)</definedName>
    <definedName name="rngSer2" localSheetId="2">IF(Balansräkning!rngPlant=2,INDEX(Balansräkning!rngCost,2),0)</definedName>
    <definedName name="rngSer2" localSheetId="3">IF('Eget kapital'!rngPlant=2,INDEX('Eget kapital'!rngCost,2),0)</definedName>
    <definedName name="rngSer2" localSheetId="4">IF(Kassaflöde!rngPlant=2,INDEX(Kassaflöde!rngCost,2),0)</definedName>
    <definedName name="rngSer2" localSheetId="0">IF(Resultaträkning!rngPlant=2,INDEX(Resultaträkning!rngCost,2),0)</definedName>
    <definedName name="rngSer2" localSheetId="1">IF('Övrigt totalresultat'!rngPlant=2,INDEX('Övrigt totalresultat'!rngCost,2),0)</definedName>
    <definedName name="rngSer2">IF(rngPlant=2,INDEX(rngCost,2),0)</definedName>
    <definedName name="rngSer3" localSheetId="2">IF(Balansräkning!rngPlant=3,INDEX(Balansräkning!rngCost,3),0)</definedName>
    <definedName name="rngSer3" localSheetId="3">IF('Eget kapital'!rngPlant=3,INDEX('Eget kapital'!rngCost,3),0)</definedName>
    <definedName name="rngSer3" localSheetId="4">IF(Kassaflöde!rngPlant=3,INDEX(Kassaflöde!rngCost,3),0)</definedName>
    <definedName name="rngSer3" localSheetId="0">IF(Resultaträkning!rngPlant=3,INDEX(Resultaträkning!rngCost,3),0)</definedName>
    <definedName name="rngSer3" localSheetId="1">IF('Övrigt totalresultat'!rngPlant=3,INDEX('Övrigt totalresultat'!rngCost,3),0)</definedName>
    <definedName name="rngSer3">IF(rngPlant=3,INDEX(rngCost,3),0)</definedName>
    <definedName name="rngSer4" localSheetId="2">IF(Balansräkning!rngPlant=4,INDEX(Balansräkning!rngCost,4),0)</definedName>
    <definedName name="rngSer4" localSheetId="3">IF('Eget kapital'!rngPlant=4,INDEX('Eget kapital'!rngCost,4),0)</definedName>
    <definedName name="rngSer4" localSheetId="4">IF(Kassaflöde!rngPlant=4,INDEX(Kassaflöde!rngCost,4),0)</definedName>
    <definedName name="rngSer4" localSheetId="0">IF(Resultaträkning!rngPlant=4,INDEX(Resultaträkning!rngCost,4),0)</definedName>
    <definedName name="rngSer4" localSheetId="1">IF('Övrigt totalresultat'!rngPlant=4,INDEX('Övrigt totalresultat'!rngCost,4),0)</definedName>
    <definedName name="rngSer4">IF(rngPlant=4,INDEX(rngCost,4),0)</definedName>
    <definedName name="rngSer5" localSheetId="2">IF(Balansräkning!rngPlant=5,INDEX(Balansräkning!rngCost,5),0)</definedName>
    <definedName name="rngSer5" localSheetId="3">IF('Eget kapital'!rngPlant=5,INDEX('Eget kapital'!rngCost,5),0)</definedName>
    <definedName name="rngSer5" localSheetId="4">IF(Kassaflöde!rngPlant=5,INDEX(Kassaflöde!rngCost,5),0)</definedName>
    <definedName name="rngSer5" localSheetId="0">IF(Resultaträkning!rngPlant=5,INDEX(Resultaträkning!rngCost,5),0)</definedName>
    <definedName name="rngSer5" localSheetId="1">IF('Övrigt totalresultat'!rngPlant=5,INDEX('Övrigt totalresultat'!rngCost,5),0)</definedName>
    <definedName name="rngSer5">IF(rngPlant=5,INDEX(rngCost,5),0)</definedName>
    <definedName name="rngSer6" localSheetId="2">IF(Balansräkning!rngPlant=6,INDEX(Balansräkning!rngCost,6),0)</definedName>
    <definedName name="rngSer6" localSheetId="3">IF('Eget kapital'!rngPlant=6,INDEX('Eget kapital'!rngCost,6),0)</definedName>
    <definedName name="rngSer6" localSheetId="4">IF(Kassaflöde!rngPlant=6,INDEX(Kassaflöde!rngCost,6),0)</definedName>
    <definedName name="rngSer6" localSheetId="0">IF(Resultaträkning!rngPlant=6,INDEX(Resultaträkning!rngCost,6),0)</definedName>
    <definedName name="rngSer6" localSheetId="1">IF('Övrigt totalresultat'!rngPlant=6,INDEX('Övrigt totalresultat'!rngCost,6),0)</definedName>
    <definedName name="rngSer6">IF(rngPlant=6,INDEX(rngCost,6),0)</definedName>
    <definedName name="rngSer7" localSheetId="2">IF(Balansräkning!rngPlant=7,INDEX(Balansräkning!rngCost,7),0)</definedName>
    <definedName name="rngSer7" localSheetId="3">IF('Eget kapital'!rngPlant=7,INDEX('Eget kapital'!rngCost,7),0)</definedName>
    <definedName name="rngSer7" localSheetId="4">IF(Kassaflöde!rngPlant=7,INDEX(Kassaflöde!rngCost,7),0)</definedName>
    <definedName name="rngSer7" localSheetId="0">IF(Resultaträkning!rngPlant=7,INDEX(Resultaträkning!rngCost,7),0)</definedName>
    <definedName name="rngSer7" localSheetId="1">IF('Övrigt totalresultat'!rngPlant=7,INDEX('Övrigt totalresultat'!rngCost,7),0)</definedName>
    <definedName name="rngSer7">IF(rngPlant=7,INDEX(rngCost,7),0)</definedName>
    <definedName name="rngSer8" localSheetId="2">IF(Balansräkning!rngPlant=8,INDEX(Balansräkning!rngCost,8),0)</definedName>
    <definedName name="rngSer8" localSheetId="3">IF('Eget kapital'!rngPlant=8,INDEX('Eget kapital'!rngCost,8),0)</definedName>
    <definedName name="rngSer8" localSheetId="4">IF(Kassaflöde!rngPlant=8,INDEX(Kassaflöde!rngCost,8),0)</definedName>
    <definedName name="rngSer8" localSheetId="0">IF(Resultaträkning!rngPlant=8,INDEX(Resultaträkning!rngCost,8),0)</definedName>
    <definedName name="rngSer8" localSheetId="1">IF('Övrigt totalresultat'!rngPlant=8,INDEX('Övrigt totalresultat'!rngCost,8),0)</definedName>
    <definedName name="rngSer8">IF(rngPlant=8,INDEX(rngCost,8),0)</definedName>
    <definedName name="rngSer9" localSheetId="2">IF(Balansräkning!rngPlant=9,INDEX(Balansräkning!rngCost,9),0)</definedName>
    <definedName name="rngSer9" localSheetId="3">IF('Eget kapital'!rngPlant=9,INDEX('Eget kapital'!rngCost,9),0)</definedName>
    <definedName name="rngSer9" localSheetId="4">IF(Kassaflöde!rngPlant=9,INDEX(Kassaflöde!rngCost,9),0)</definedName>
    <definedName name="rngSer9" localSheetId="0">IF(Resultaträkning!rngPlant=9,INDEX(Resultaträkning!rngCost,9),0)</definedName>
    <definedName name="rngSer9" localSheetId="1">IF('Övrigt totalresultat'!rngPlant=9,INDEX('Övrigt totalresultat'!rngCost,9),0)</definedName>
    <definedName name="rngSer9">IF(rngPlant=9,INDEX(rngCost,9),0)</definedName>
    <definedName name="rngVCum" localSheetId="2">OFFSET(Balansräkning!rngVol,0,1)</definedName>
    <definedName name="rngVCum" localSheetId="3">OFFSET([0]!rngVol,0,1)</definedName>
    <definedName name="rngVCum" localSheetId="4">OFFSET(Kassaflöde!rngVol,0,1)</definedName>
    <definedName name="rngVCum" localSheetId="0">OFFSET(rngVol,0,1)</definedName>
    <definedName name="rngVCum" localSheetId="1">OFFSET([0]!rngVol,0,1)</definedName>
    <definedName name="rngVCum">OFFSET(rngVol,0,1)</definedName>
    <definedName name="rngVol" localSheetId="2">OFFSET(#REF!,0,0,COUNTA(#REF!)-1,1)</definedName>
    <definedName name="rngVol" localSheetId="4">OFFSET(#REF!,0,0,COUNTA(#REF!)-1,1)</definedName>
    <definedName name="rngVol">OFFSET(#REF!,0,0,COUNTA(#REF!)-1,1)</definedName>
    <definedName name="RRBR" localSheetId="2">#REF!</definedName>
    <definedName name="RRBR" localSheetId="4">#REF!</definedName>
    <definedName name="RRBR" localSheetId="0">#REF!</definedName>
    <definedName name="RRBR" localSheetId="1">#REF!</definedName>
    <definedName name="RRBR">#REF!</definedName>
    <definedName name="rrbrprof" localSheetId="2">#REF!</definedName>
    <definedName name="rrbrprof" localSheetId="4">#REF!</definedName>
    <definedName name="rrbrprof" localSheetId="0">#REF!</definedName>
    <definedName name="rrbrprof" localSheetId="1">#REF!</definedName>
    <definedName name="rrbrprof">#REF!</definedName>
    <definedName name="RSYK" localSheetId="2">#REF!,#REF!</definedName>
    <definedName name="RSYK" localSheetId="4">#REF!,#REF!</definedName>
    <definedName name="RSYK" localSheetId="0">#REF!,#REF!</definedName>
    <definedName name="RSYK" localSheetId="1">#REF!,#REF!</definedName>
    <definedName name="RSYK">#REF!,#REF!</definedName>
    <definedName name="Silja" localSheetId="2">#REF!</definedName>
    <definedName name="Silja" localSheetId="4">#REF!</definedName>
    <definedName name="Silja" localSheetId="0">#REF!</definedName>
    <definedName name="Silja" localSheetId="1">#REF!</definedName>
    <definedName name="Silja">#REF!</definedName>
    <definedName name="TB_1" localSheetId="4">#REF!</definedName>
    <definedName name="TB_1">#REF!</definedName>
    <definedName name="TEST" localSheetId="4">#REF!</definedName>
    <definedName name="TEST">#REF!</definedName>
    <definedName name="TG_1" localSheetId="4">#REF!</definedName>
    <definedName name="TG_1">#REF!</definedName>
    <definedName name="TVÅ" localSheetId="4">#REF!</definedName>
    <definedName name="TVÅ">#REF!</definedName>
    <definedName name="UA_RESULTAT_E_AVSKR__REA" localSheetId="4">#REF!</definedName>
    <definedName name="UA_RESULTAT_E_AVSKR__REA">#REF!</definedName>
    <definedName name="UA_RESULTAT_E_FIN_NTO" localSheetId="4">#REF!</definedName>
    <definedName name="UA_RESULTAT_E_FIN_NTO">#REF!</definedName>
    <definedName name="UB_mars09">#N/A</definedName>
    <definedName name="Upparbetat_res__pågående_arb__IB" localSheetId="4">#REF!</definedName>
    <definedName name="Upparbetat_res__pågående_arb__IB">#REF!</definedName>
    <definedName name="Upparbetat_res__pågående_arb__UB" localSheetId="4">#REF!</definedName>
    <definedName name="Upparbetat_res__pågående_arb__UB">#REF!</definedName>
    <definedName name="_xlnm.Print_Area" localSheetId="2">Balansräkning!$A$1:$T$60</definedName>
    <definedName name="_xlnm.Print_Area" localSheetId="3">'Eget kapital'!$A$1:$T$14</definedName>
    <definedName name="_xlnm.Print_Area" localSheetId="1">'Övrigt totalresultat'!$A$1:$P$26</definedName>
    <definedName name="varav_andelar_i_intressebolag" localSheetId="4">#REF!</definedName>
    <definedName name="varav_andelar_i_intressebolag">#REF!</definedName>
    <definedName name="_xlnm.Criteria" localSheetId="4">'[4]BIL06 95'!#REF!</definedName>
    <definedName name="_xlnm.Criteria">'[4]BIL06 95'!#REF!</definedName>
    <definedName name="Z_CC95D45C_BADA_4A46_9D25_CB6D9C4357FE_.wvu.Cols" localSheetId="4" hidden="1">Kassaflöde!$B:$C</definedName>
    <definedName name="Z_CC95D45C_BADA_4A46_9D25_CB6D9C4357FE_.wvu.PrintArea" localSheetId="4" hidden="1">Kassaflöde!$A$1:$G$33,Kassaflöde!#REF!</definedName>
    <definedName name="Z_CC95D45C_BADA_4A46_9D25_CB6D9C4357FE_.wvu.Rows" localSheetId="4" hidden="1">Kassaflöde!$27:$27,Kassaflöde!#REF!</definedName>
    <definedName name="Årets_direkta_kostnader__inkl_avskr" localSheetId="4">#REF!</definedName>
    <definedName name="Årets_direkta_kostnader__inkl_avskr">#REF!</definedName>
    <definedName name="Årets_fakturering" localSheetId="4">#REF!</definedName>
    <definedName name="Årets_fakturering">#REF!</definedName>
    <definedName name="Årets_upparbetade_intäkter" localSheetId="4">#REF!</definedName>
    <definedName name="Årets_upparbetade_intäkter">#REF!</definedName>
    <definedName name="Övriga_rörelseintäkter" localSheetId="4">#REF!</definedName>
    <definedName name="Övriga_rörelseintäkter">#REF!</definedName>
  </definedNames>
  <calcPr calcId="145621" calcMode="manual"/>
</workbook>
</file>

<file path=xl/calcChain.xml><?xml version="1.0" encoding="utf-8"?>
<calcChain xmlns="http://schemas.openxmlformats.org/spreadsheetml/2006/main">
  <c r="D17" i="3" l="1"/>
  <c r="E17" i="3" s="1"/>
  <c r="S51" i="5" l="1"/>
  <c r="S24" i="5"/>
  <c r="S13" i="5"/>
  <c r="S34" i="5" l="1"/>
  <c r="T21" i="8" l="1"/>
  <c r="P21" i="8"/>
  <c r="T20" i="8"/>
  <c r="T3" i="8" l="1"/>
  <c r="P3" i="8"/>
  <c r="C5" i="8"/>
  <c r="T8" i="8"/>
  <c r="T13" i="8"/>
  <c r="P26" i="8"/>
  <c r="P24" i="8"/>
  <c r="P29" i="8"/>
  <c r="P28" i="8"/>
  <c r="P27" i="8"/>
  <c r="R17" i="8"/>
  <c r="P17" i="8"/>
  <c r="P22" i="8"/>
  <c r="P20" i="8"/>
  <c r="P19" i="8"/>
  <c r="U13" i="8"/>
  <c r="T7" i="8"/>
  <c r="T5" i="8"/>
  <c r="F12" i="8"/>
  <c r="F5" i="8"/>
  <c r="C6" i="8"/>
  <c r="T29" i="8" l="1"/>
  <c r="T28" i="8"/>
  <c r="T27" i="8"/>
  <c r="T26" i="8"/>
  <c r="T24" i="8"/>
  <c r="T22" i="8"/>
  <c r="T19" i="8"/>
  <c r="T17" i="8"/>
  <c r="T15" i="8"/>
  <c r="T14" i="8"/>
  <c r="T12" i="8"/>
  <c r="T10" i="8"/>
  <c r="T6" i="8"/>
  <c r="O29" i="8"/>
  <c r="O28" i="8"/>
  <c r="O22" i="8"/>
  <c r="O21" i="8"/>
  <c r="O15" i="8"/>
  <c r="P15" i="8" s="1"/>
  <c r="O14" i="8"/>
  <c r="P14" i="8"/>
  <c r="P13" i="8"/>
  <c r="P12" i="8"/>
  <c r="P10" i="8"/>
  <c r="U8" i="8"/>
  <c r="U7" i="8"/>
  <c r="U6" i="8"/>
  <c r="U5" i="8"/>
  <c r="Q3" i="8"/>
  <c r="P8" i="8"/>
  <c r="P7" i="8"/>
  <c r="P6" i="8"/>
  <c r="P5" i="8"/>
  <c r="O8" i="8"/>
  <c r="O7" i="8"/>
  <c r="F29" i="8"/>
  <c r="F28" i="8"/>
  <c r="F27" i="8"/>
  <c r="F26" i="8"/>
  <c r="F24" i="8"/>
  <c r="C29" i="8"/>
  <c r="C28" i="8"/>
  <c r="C27" i="8"/>
  <c r="C26" i="8"/>
  <c r="C24" i="8"/>
  <c r="F21" i="8"/>
  <c r="F20" i="8"/>
  <c r="F19" i="8"/>
  <c r="F17" i="8"/>
  <c r="C22" i="8"/>
  <c r="C21" i="8"/>
  <c r="C20" i="8"/>
  <c r="C19" i="8"/>
  <c r="C18" i="8"/>
  <c r="C17" i="8"/>
  <c r="F14" i="8"/>
  <c r="F13" i="8"/>
  <c r="F10" i="8"/>
  <c r="C15" i="8"/>
  <c r="C14" i="8"/>
  <c r="C13" i="8"/>
  <c r="C12" i="8"/>
  <c r="C10" i="8"/>
  <c r="F7" i="8"/>
  <c r="C8" i="8"/>
  <c r="C7" i="8"/>
  <c r="F6" i="8"/>
  <c r="F3" i="8"/>
  <c r="C3" i="8"/>
  <c r="P24" i="3" l="1"/>
  <c r="L24" i="3"/>
  <c r="H22" i="3"/>
  <c r="Q26" i="3"/>
  <c r="O26" i="3"/>
  <c r="M26" i="3"/>
  <c r="K26" i="3"/>
  <c r="I26" i="3"/>
  <c r="G26" i="3"/>
  <c r="E26" i="3"/>
  <c r="C26" i="3"/>
  <c r="P6" i="7" l="1"/>
  <c r="L6" i="7"/>
  <c r="O57" i="5"/>
  <c r="P21" i="4"/>
  <c r="G26" i="4"/>
  <c r="C26" i="4"/>
  <c r="N9" i="7" l="1"/>
  <c r="O15" i="7"/>
  <c r="P7" i="2"/>
  <c r="Q24" i="3"/>
  <c r="P6" i="3"/>
  <c r="Q6" i="3" s="1"/>
  <c r="D30" i="7"/>
  <c r="H30" i="7"/>
  <c r="D24" i="7"/>
  <c r="H24" i="7"/>
  <c r="D17" i="7"/>
  <c r="H17" i="7"/>
  <c r="H9" i="7"/>
  <c r="L30" i="7"/>
  <c r="L24" i="7"/>
  <c r="L9" i="7"/>
  <c r="P15" i="7"/>
  <c r="P9" i="7"/>
  <c r="P17" i="7" s="1"/>
  <c r="P24" i="7" s="1"/>
  <c r="P30" i="7" s="1"/>
  <c r="B35" i="7"/>
  <c r="B33" i="7"/>
  <c r="B24" i="7"/>
  <c r="B30" i="7"/>
  <c r="F30" i="7"/>
  <c r="C23" i="7"/>
  <c r="B23" i="7"/>
  <c r="B17" i="7"/>
  <c r="C15" i="7"/>
  <c r="B15" i="7"/>
  <c r="B9" i="7"/>
  <c r="F35" i="7"/>
  <c r="F33" i="7"/>
  <c r="F24" i="7"/>
  <c r="G23" i="7"/>
  <c r="F23" i="7"/>
  <c r="F17" i="7"/>
  <c r="F15" i="7"/>
  <c r="J9" i="7"/>
  <c r="G15" i="7"/>
  <c r="J24" i="7"/>
  <c r="J30" i="7" s="1"/>
  <c r="J33" i="7" s="1"/>
  <c r="J35" i="7" s="1"/>
  <c r="K23" i="7"/>
  <c r="J23" i="7"/>
  <c r="K15" i="7"/>
  <c r="J15" i="7"/>
  <c r="O23" i="7"/>
  <c r="N23" i="7"/>
  <c r="O9" i="7"/>
  <c r="K9" i="7"/>
  <c r="K17" i="7" s="1"/>
  <c r="K24" i="7" s="1"/>
  <c r="G9" i="7"/>
  <c r="G17" i="7" s="1"/>
  <c r="G24" i="7" s="1"/>
  <c r="G30" i="7" s="1"/>
  <c r="G33" i="7" s="1"/>
  <c r="C9" i="7"/>
  <c r="D9" i="7"/>
  <c r="F9" i="7"/>
  <c r="N15" i="7"/>
  <c r="N17" i="7" s="1"/>
  <c r="N24" i="7" s="1"/>
  <c r="N30" i="7" s="1"/>
  <c r="N33" i="7" s="1"/>
  <c r="N35" i="7" s="1"/>
  <c r="C57" i="5"/>
  <c r="H57" i="5"/>
  <c r="G51" i="5"/>
  <c r="G31" i="5"/>
  <c r="H31" i="5"/>
  <c r="G55" i="5"/>
  <c r="G56" i="5"/>
  <c r="G57" i="5" s="1"/>
  <c r="P5" i="2"/>
  <c r="O14" i="2"/>
  <c r="K14" i="2"/>
  <c r="C14" i="2"/>
  <c r="H21" i="4"/>
  <c r="G4" i="4"/>
  <c r="H19" i="3"/>
  <c r="I19" i="3"/>
  <c r="I17" i="3"/>
  <c r="H17" i="3"/>
  <c r="G17" i="3"/>
  <c r="G6" i="3"/>
  <c r="P19" i="4"/>
  <c r="P12" i="4"/>
  <c r="C17" i="7" l="1"/>
  <c r="C24" i="7" s="1"/>
  <c r="C30" i="7" s="1"/>
  <c r="C33" i="7" s="1"/>
  <c r="O17" i="7"/>
  <c r="O24" i="7" s="1"/>
  <c r="O30" i="7" s="1"/>
  <c r="F55" i="5"/>
  <c r="F30" i="5"/>
  <c r="B14" i="5"/>
  <c r="H49" i="5"/>
  <c r="H23" i="5"/>
  <c r="C36" i="5"/>
  <c r="B36" i="5"/>
  <c r="C30" i="5"/>
  <c r="R30" i="5"/>
  <c r="N55" i="5"/>
  <c r="N14" i="5"/>
  <c r="J55" i="5"/>
  <c r="J45" i="5"/>
  <c r="J14" i="5"/>
  <c r="F14" i="5"/>
  <c r="F31" i="5" s="1"/>
  <c r="B55" i="5"/>
  <c r="S55" i="5"/>
  <c r="R55" i="5"/>
  <c r="O55" i="5"/>
  <c r="K55" i="5"/>
  <c r="J56" i="5"/>
  <c r="C55" i="5"/>
  <c r="B45" i="5"/>
  <c r="B56" i="5" s="1"/>
  <c r="B57" i="5" s="1"/>
  <c r="S45" i="5"/>
  <c r="R45" i="5"/>
  <c r="R56" i="5" s="1"/>
  <c r="O45" i="5"/>
  <c r="N45" i="5"/>
  <c r="K45" i="5"/>
  <c r="G45" i="5"/>
  <c r="F45" i="5"/>
  <c r="C45" i="5"/>
  <c r="S36" i="5"/>
  <c r="R36" i="5"/>
  <c r="O36" i="5"/>
  <c r="N36" i="5"/>
  <c r="K36" i="5"/>
  <c r="J36" i="5"/>
  <c r="G36" i="5"/>
  <c r="F36" i="5"/>
  <c r="R14" i="5"/>
  <c r="R31" i="5" s="1"/>
  <c r="S14" i="5"/>
  <c r="O14" i="5"/>
  <c r="K14" i="5"/>
  <c r="G14" i="5"/>
  <c r="S30" i="5"/>
  <c r="S31" i="5" s="1"/>
  <c r="O30" i="5"/>
  <c r="N30" i="5"/>
  <c r="K30" i="5"/>
  <c r="J30" i="5"/>
  <c r="G30" i="5"/>
  <c r="B30" i="5"/>
  <c r="B31" i="5" s="1"/>
  <c r="C14" i="5"/>
  <c r="C31" i="5" s="1"/>
  <c r="P9" i="4"/>
  <c r="P26" i="4"/>
  <c r="P17" i="4"/>
  <c r="P16" i="4"/>
  <c r="P15" i="4"/>
  <c r="P8" i="4"/>
  <c r="P11" i="4"/>
  <c r="P10" i="4"/>
  <c r="O21" i="4"/>
  <c r="O19" i="4"/>
  <c r="N19" i="4"/>
  <c r="O12" i="4"/>
  <c r="N26" i="4"/>
  <c r="J21" i="4"/>
  <c r="N21" i="4"/>
  <c r="J19" i="4"/>
  <c r="N17" i="4"/>
  <c r="N12" i="4"/>
  <c r="L26" i="4"/>
  <c r="L21" i="4"/>
  <c r="K21" i="4"/>
  <c r="L19" i="4"/>
  <c r="K19" i="4"/>
  <c r="H19" i="4"/>
  <c r="L17" i="4"/>
  <c r="L16" i="4"/>
  <c r="L15" i="4"/>
  <c r="L12" i="4"/>
  <c r="L11" i="4"/>
  <c r="L10" i="4"/>
  <c r="L9" i="4"/>
  <c r="L8" i="4"/>
  <c r="L4" i="4"/>
  <c r="K17" i="4"/>
  <c r="K12" i="4"/>
  <c r="J26" i="4"/>
  <c r="J17" i="4"/>
  <c r="J12" i="4"/>
  <c r="G12" i="4"/>
  <c r="H26" i="4"/>
  <c r="G21" i="4"/>
  <c r="G19" i="4"/>
  <c r="H25" i="4"/>
  <c r="H17" i="4"/>
  <c r="H16" i="4"/>
  <c r="H15" i="4"/>
  <c r="G17" i="4"/>
  <c r="F26" i="4"/>
  <c r="F12" i="4"/>
  <c r="B19" i="4"/>
  <c r="F19" i="4"/>
  <c r="F21" i="4" s="1"/>
  <c r="F17" i="4"/>
  <c r="H11" i="4"/>
  <c r="H10" i="4"/>
  <c r="H9" i="4"/>
  <c r="H12" i="4" s="1"/>
  <c r="H8" i="4"/>
  <c r="D21" i="4"/>
  <c r="L12" i="2"/>
  <c r="D26" i="4"/>
  <c r="D25" i="4"/>
  <c r="D19" i="4"/>
  <c r="D17" i="4"/>
  <c r="D16" i="4"/>
  <c r="D15" i="4"/>
  <c r="D12" i="4"/>
  <c r="D11" i="4"/>
  <c r="D10" i="4"/>
  <c r="D9" i="4"/>
  <c r="D8" i="4"/>
  <c r="D4" i="4"/>
  <c r="C19" i="4"/>
  <c r="C21" i="4" s="1"/>
  <c r="C17" i="4"/>
  <c r="C12" i="4"/>
  <c r="B26" i="4"/>
  <c r="B21" i="4"/>
  <c r="B17" i="4"/>
  <c r="B12" i="4"/>
  <c r="P4" i="4"/>
  <c r="H4" i="4"/>
  <c r="Q12" i="3"/>
  <c r="P16" i="3"/>
  <c r="Q16" i="3" s="1"/>
  <c r="P13" i="3"/>
  <c r="Q13" i="3" s="1"/>
  <c r="Q23" i="3"/>
  <c r="Q18" i="3"/>
  <c r="Q15" i="3"/>
  <c r="Q14" i="3"/>
  <c r="Q11" i="3"/>
  <c r="Q10" i="3"/>
  <c r="Q9" i="3"/>
  <c r="Q8" i="3"/>
  <c r="Q7" i="3"/>
  <c r="Q5" i="3"/>
  <c r="Q4" i="3"/>
  <c r="O24" i="3"/>
  <c r="O13" i="3"/>
  <c r="O6" i="3"/>
  <c r="O16" i="3"/>
  <c r="M24" i="3"/>
  <c r="K17" i="3"/>
  <c r="K19" i="3" s="1"/>
  <c r="K13" i="3"/>
  <c r="L17" i="3"/>
  <c r="L16" i="3"/>
  <c r="M16" i="3" s="1"/>
  <c r="K16" i="3"/>
  <c r="M13" i="3"/>
  <c r="L19" i="3"/>
  <c r="L13" i="3"/>
  <c r="H13" i="3"/>
  <c r="L6" i="3"/>
  <c r="K24" i="3"/>
  <c r="I15" i="3"/>
  <c r="M23" i="3"/>
  <c r="M18" i="3"/>
  <c r="M15" i="3"/>
  <c r="M14" i="3"/>
  <c r="M12" i="3"/>
  <c r="M7" i="3"/>
  <c r="M5" i="3"/>
  <c r="M4" i="3"/>
  <c r="K6" i="3"/>
  <c r="I24" i="3"/>
  <c r="G24" i="3"/>
  <c r="E24" i="3"/>
  <c r="H24" i="3"/>
  <c r="H16" i="3"/>
  <c r="H6" i="3"/>
  <c r="I6" i="3" s="1"/>
  <c r="I23" i="3"/>
  <c r="I18" i="3"/>
  <c r="I14" i="3"/>
  <c r="I12" i="3"/>
  <c r="I7" i="3"/>
  <c r="I5" i="3"/>
  <c r="I4" i="3"/>
  <c r="G13" i="3"/>
  <c r="G16" i="3"/>
  <c r="E23" i="3"/>
  <c r="C16" i="3"/>
  <c r="D16" i="3"/>
  <c r="E21" i="3"/>
  <c r="E20" i="3"/>
  <c r="E18" i="3"/>
  <c r="E16" i="3"/>
  <c r="E15" i="3"/>
  <c r="E14" i="3"/>
  <c r="C24" i="3"/>
  <c r="E12" i="3"/>
  <c r="E11" i="3"/>
  <c r="E10" i="3"/>
  <c r="E9" i="3"/>
  <c r="E8" i="3"/>
  <c r="E7" i="3"/>
  <c r="E6" i="3"/>
  <c r="E5" i="3"/>
  <c r="D6" i="3"/>
  <c r="D13" i="3" s="1"/>
  <c r="D19" i="3" s="1"/>
  <c r="C13" i="3"/>
  <c r="C17" i="3" s="1"/>
  <c r="E4" i="3"/>
  <c r="C6" i="3"/>
  <c r="P17" i="3" l="1"/>
  <c r="Q17" i="3" s="1"/>
  <c r="K31" i="5"/>
  <c r="S56" i="5"/>
  <c r="S57" i="5" s="1"/>
  <c r="O56" i="5"/>
  <c r="K56" i="5"/>
  <c r="K57" i="5" s="1"/>
  <c r="C56" i="5"/>
  <c r="R57" i="5"/>
  <c r="N56" i="5"/>
  <c r="N57" i="5" s="1"/>
  <c r="J57" i="5"/>
  <c r="F56" i="5"/>
  <c r="F57" i="5" s="1"/>
  <c r="N31" i="5"/>
  <c r="J31" i="5"/>
  <c r="O31" i="5"/>
  <c r="O17" i="3"/>
  <c r="O19" i="3" s="1"/>
  <c r="M17" i="3"/>
  <c r="M19" i="3"/>
  <c r="M6" i="3"/>
  <c r="C19" i="3"/>
  <c r="E19" i="3" s="1"/>
  <c r="I16" i="3"/>
  <c r="E13" i="3"/>
  <c r="G19" i="3"/>
  <c r="D12" i="2"/>
  <c r="D11" i="2"/>
  <c r="D9" i="2"/>
  <c r="D7" i="2"/>
  <c r="D5" i="2"/>
  <c r="B14" i="2"/>
  <c r="L7" i="2"/>
  <c r="L5" i="2"/>
  <c r="P12" i="2"/>
  <c r="P14" i="2" s="1"/>
  <c r="N14" i="2"/>
  <c r="T13" i="2"/>
  <c r="T12" i="2"/>
  <c r="T11" i="2"/>
  <c r="T7" i="2"/>
  <c r="T5" i="2"/>
  <c r="R9" i="2"/>
  <c r="T9" i="2" s="1"/>
  <c r="R10" i="2"/>
  <c r="T10" i="2" s="1"/>
  <c r="R8" i="2"/>
  <c r="T8" i="2" s="1"/>
  <c r="R7" i="2"/>
  <c r="P9" i="2"/>
  <c r="L9" i="2"/>
  <c r="H9" i="2"/>
  <c r="P19" i="3" l="1"/>
  <c r="Q19" i="3" s="1"/>
  <c r="I13" i="3"/>
  <c r="D10" i="2"/>
  <c r="D8" i="2"/>
  <c r="D14" i="2" s="1"/>
  <c r="H12" i="2"/>
  <c r="H11" i="2"/>
  <c r="H10" i="2"/>
  <c r="H8" i="2"/>
  <c r="H7" i="2"/>
  <c r="G14" i="2"/>
  <c r="F14" i="2"/>
  <c r="L11" i="2"/>
  <c r="L10" i="2"/>
  <c r="L8" i="2"/>
  <c r="J14" i="2"/>
  <c r="P11" i="2"/>
  <c r="P10" i="2"/>
  <c r="S14" i="2"/>
  <c r="T14" i="2" s="1"/>
  <c r="R14" i="2"/>
  <c r="H5" i="2"/>
  <c r="H14" i="2" s="1"/>
  <c r="L14" i="2" l="1"/>
</calcChain>
</file>

<file path=xl/sharedStrings.xml><?xml version="1.0" encoding="utf-8"?>
<sst xmlns="http://schemas.openxmlformats.org/spreadsheetml/2006/main" count="362" uniqueCount="163">
  <si>
    <t>Koncernen</t>
  </si>
  <si>
    <t>Förändring</t>
  </si>
  <si>
    <t xml:space="preserve">   MSEK </t>
  </si>
  <si>
    <t>Dec</t>
  </si>
  <si>
    <t>Sep</t>
  </si>
  <si>
    <t>Jun</t>
  </si>
  <si>
    <t>Mar</t>
  </si>
  <si>
    <t>TILLGÅNGAR</t>
  </si>
  <si>
    <t>Anläggningstillgångar</t>
  </si>
  <si>
    <t xml:space="preserve">   Goodwill</t>
  </si>
  <si>
    <t xml:space="preserve">   Övriga immateriella tillgångar</t>
  </si>
  <si>
    <t xml:space="preserve">   Rörelsefastigheter</t>
  </si>
  <si>
    <t xml:space="preserve">   Maskiner och inventarier</t>
  </si>
  <si>
    <t xml:space="preserve">   Uppskjutna skattefordringar</t>
  </si>
  <si>
    <t>Summa anläggningstillgångar</t>
  </si>
  <si>
    <t>Omsättningstillgångar</t>
  </si>
  <si>
    <t xml:space="preserve">   Material- och varulager </t>
  </si>
  <si>
    <t xml:space="preserve">   Skattefordringar</t>
  </si>
  <si>
    <t xml:space="preserve">   Kundfordringar</t>
  </si>
  <si>
    <t xml:space="preserve">   Upparbetade ej fakturerade intäkter</t>
  </si>
  <si>
    <t xml:space="preserve">   Förutbetalda kostnader och upplupna intäkter</t>
  </si>
  <si>
    <t xml:space="preserve">   Övriga fordringar</t>
  </si>
  <si>
    <t xml:space="preserve">   Likvida medel</t>
  </si>
  <si>
    <t>Summa omsättningstillgångar</t>
  </si>
  <si>
    <t>SUMMA TILLGÅNGAR</t>
  </si>
  <si>
    <t>EGET KAPITAL</t>
  </si>
  <si>
    <t>Aktieägarnas kapital</t>
  </si>
  <si>
    <t xml:space="preserve">   Minoritetsintressen</t>
  </si>
  <si>
    <t>Summa eget kapital</t>
  </si>
  <si>
    <t>SKULDER</t>
  </si>
  <si>
    <t>Långfristiga skulder</t>
  </si>
  <si>
    <t xml:space="preserve">   Långfristiga räntebärande skulder</t>
  </si>
  <si>
    <t xml:space="preserve">   Övriga långfristiga skulder</t>
  </si>
  <si>
    <t xml:space="preserve">   Uppskjutna skatteskulder</t>
  </si>
  <si>
    <t xml:space="preserve">   Övriga avsättningar</t>
  </si>
  <si>
    <t>Summa långfristiga skulder</t>
  </si>
  <si>
    <t>Kortfristiga skulder</t>
  </si>
  <si>
    <t xml:space="preserve">   Kortfristiga räntebärande skulder</t>
  </si>
  <si>
    <t xml:space="preserve">   Leverantörsskulder</t>
  </si>
  <si>
    <t xml:space="preserve">   Skatteskulder</t>
  </si>
  <si>
    <t xml:space="preserve">   Fakturerade ej upparbetade intäkter</t>
  </si>
  <si>
    <t xml:space="preserve">   Upplupna kostnader och förutbetalda intäkter</t>
  </si>
  <si>
    <t xml:space="preserve">   Avsättningar</t>
  </si>
  <si>
    <t xml:space="preserve">   Övriga kortfristiga skulder</t>
  </si>
  <si>
    <t>Summa kortfristiga skulder</t>
  </si>
  <si>
    <t>Summa skulder</t>
  </si>
  <si>
    <t>SUMMA EGET KAPITAL OCH SKULDER</t>
  </si>
  <si>
    <t>Ingående eget kapital 1 januari</t>
  </si>
  <si>
    <t xml:space="preserve">   Periodens totalresultat</t>
  </si>
  <si>
    <t xml:space="preserve">   Förvärv/försäljning av egna aktier</t>
  </si>
  <si>
    <t xml:space="preserve">   Prestationsbaserat incitamentsprogram</t>
  </si>
  <si>
    <t>Utgående eget kapital</t>
  </si>
  <si>
    <t xml:space="preserve">   MSEK</t>
  </si>
  <si>
    <t>Not 1</t>
  </si>
  <si>
    <t xml:space="preserve">   Nettoomsättning</t>
  </si>
  <si>
    <t xml:space="preserve"> </t>
  </si>
  <si>
    <t xml:space="preserve">   Kostnader för produktion</t>
  </si>
  <si>
    <t>Not 2,3</t>
  </si>
  <si>
    <t>Bruttoresultat</t>
  </si>
  <si>
    <t xml:space="preserve">   Försäljnings- och administrationskostnader </t>
  </si>
  <si>
    <t>Not 2</t>
  </si>
  <si>
    <t xml:space="preserve">   Resultat från försäljning av rörelsefastigheter</t>
  </si>
  <si>
    <t xml:space="preserve">   Nedskrivning av anläggningstillgångar</t>
  </si>
  <si>
    <t>Not 3</t>
  </si>
  <si>
    <t xml:space="preserve">   Resultat från försäljning av koncernföretag</t>
  </si>
  <si>
    <t xml:space="preserve">   Resultat från andelar i intresseföretag</t>
  </si>
  <si>
    <t>Rörelseresultat</t>
  </si>
  <si>
    <t xml:space="preserve">   Finansiella intäkter</t>
  </si>
  <si>
    <t xml:space="preserve">   Finansiella kostnader</t>
  </si>
  <si>
    <t>Finansnetto</t>
  </si>
  <si>
    <t>Resultat efter finansiella poster</t>
  </si>
  <si>
    <t>Periodens resultat</t>
  </si>
  <si>
    <t>Hänförs till:</t>
  </si>
  <si>
    <t xml:space="preserve">   NCC:s aktieägare</t>
  </si>
  <si>
    <t>Poster som inte kan omföras till periodens resultat</t>
  </si>
  <si>
    <t xml:space="preserve">   Periodens omräkningsdifferenser</t>
  </si>
  <si>
    <t xml:space="preserve">   Säkring av valutarisk i utlandsverksamhet</t>
  </si>
  <si>
    <t xml:space="preserve">   Kassaflödessäkringar</t>
  </si>
  <si>
    <t xml:space="preserve">   Långfristiga räntebärande fordringar</t>
  </si>
  <si>
    <t>DEN LÖPANDE VERKSAMHETEN</t>
  </si>
  <si>
    <t xml:space="preserve">   Resultat efter finansiella poster</t>
  </si>
  <si>
    <t xml:space="preserve">   Justeringar för poster som inte ingår i kassaflödet</t>
  </si>
  <si>
    <t xml:space="preserve">   Betald skatt</t>
  </si>
  <si>
    <t>Kassaflöde från den löpande verksamheten före förändringar i rörelsekapitalet</t>
  </si>
  <si>
    <t>Kassaflöde från förändringar i rörelsekapitalet</t>
  </si>
  <si>
    <t xml:space="preserve">   Försäljningar av fastighetsprojekt</t>
  </si>
  <si>
    <t xml:space="preserve">   Investeringar i fastighetsprojekt</t>
  </si>
  <si>
    <t xml:space="preserve">   Övriga förändringar i rörelsekapital</t>
  </si>
  <si>
    <t>Kassaflöde från den löpande verksamheten</t>
  </si>
  <si>
    <t>INVESTERINGSVERKSAMHETEN</t>
  </si>
  <si>
    <t>Kassaflöde från investeringsverksamheten</t>
  </si>
  <si>
    <t>KASSAFLÖDE FÖRE FINANSIERING</t>
  </si>
  <si>
    <t>FINANSIERINGSVERKSAMHETEN</t>
  </si>
  <si>
    <t xml:space="preserve">   Ökning (-)/ Minskning (+) från finansieringsverksamheten</t>
  </si>
  <si>
    <t>Kassaflöde från finansieringsverksamheten</t>
  </si>
  <si>
    <t>PERIODENS KASSAFLÖDE</t>
  </si>
  <si>
    <t>Likvida medel vid periodens/årets början</t>
  </si>
  <si>
    <t>Kursdifferens i likvida medel</t>
  </si>
  <si>
    <t>LIKVIDA MEDEL VID PERIODENS/ÅRETS SLUT</t>
  </si>
  <si>
    <t xml:space="preserve">   Kortfristiga placeringar</t>
  </si>
  <si>
    <t xml:space="preserve">   Avsättningar för pensioner och liknande förpliktelser</t>
  </si>
  <si>
    <t xml:space="preserve">   till periodens resultat</t>
  </si>
  <si>
    <t>Poster som har omförts eller kan omföras</t>
  </si>
  <si>
    <t xml:space="preserve">   Innehav utan bestämmande inflytande</t>
  </si>
  <si>
    <t>Enl IFRS15</t>
  </si>
  <si>
    <t>Dec 2016</t>
  </si>
  <si>
    <t>Dec 2017</t>
  </si>
  <si>
    <t>Sep 2017</t>
  </si>
  <si>
    <t>Jun 2017</t>
  </si>
  <si>
    <t>Mar 2017</t>
  </si>
  <si>
    <t xml:space="preserve">   Utdelning Bonava inkl utdelningskostnader</t>
  </si>
  <si>
    <t xml:space="preserve">   Förvärv/försäljn innehav utan bestämmande inflytande</t>
  </si>
  <si>
    <t xml:space="preserve">   Utdelning kontant</t>
  </si>
  <si>
    <t xml:space="preserve">   Övriga rörelseintäkter / rörelsekostnader</t>
  </si>
  <si>
    <t xml:space="preserve">     </t>
  </si>
  <si>
    <t xml:space="preserve">   Omvärdering av förmånsbestämda pensionsplaner</t>
  </si>
  <si>
    <t xml:space="preserve">   Skatt hänförligt till poster som inte kan återföras till periodens resultat</t>
  </si>
  <si>
    <t>Periodens övrigt totalresultat</t>
  </si>
  <si>
    <t>Periodens totalresultat</t>
  </si>
  <si>
    <t xml:space="preserve">   Långfristiga värdepappersinnehav</t>
  </si>
  <si>
    <t xml:space="preserve">   Övriga långfristiga fordringar</t>
  </si>
  <si>
    <t xml:space="preserve">   Exploateringsfastigheter</t>
  </si>
  <si>
    <t xml:space="preserve">   Pågåendew fastighetsprojekt</t>
  </si>
  <si>
    <t xml:space="preserve">   Färdigställa fastighetsprojekt</t>
  </si>
  <si>
    <t xml:space="preserve">   Exploateringsfastigheter bostäder</t>
  </si>
  <si>
    <t xml:space="preserve">   Kortfristiga räntebärande fordringar</t>
  </si>
  <si>
    <t xml:space="preserve">   Förvärv/Försäljning av dotterföretag och andra innehav</t>
  </si>
  <si>
    <t xml:space="preserve">   Förvärv/Försäljning av materiella anläggningstillgångar</t>
  </si>
  <si>
    <t xml:space="preserve">   Förvärv/Försäljning av övriga anläggningstillgångar</t>
  </si>
  <si>
    <t>Kortfristiga placeringr med en löptid längre än tre månader</t>
  </si>
  <si>
    <t>Totalt likvida tillgångar vid periodens slut</t>
  </si>
  <si>
    <t>Januari - mars 2017</t>
  </si>
  <si>
    <t>NCC Property Development</t>
  </si>
  <si>
    <t>Övrigt och elimineringar</t>
  </si>
  <si>
    <t xml:space="preserve">
Extern nettoomsättning</t>
  </si>
  <si>
    <t>Intern nettoomsättning</t>
  </si>
  <si>
    <t xml:space="preserve">Total nettoomsättning </t>
  </si>
  <si>
    <t>Orderingång</t>
  </si>
  <si>
    <t>Orderstock</t>
  </si>
  <si>
    <t>Januari - juni 2017</t>
  </si>
  <si>
    <t>Januari - september 2017</t>
  </si>
  <si>
    <t>Januari - december 2017</t>
  </si>
  <si>
    <t>Segment 2017 enligt IFRS15</t>
  </si>
  <si>
    <t>Resultat per aktie före &amp; efter utspädning</t>
  </si>
  <si>
    <t>Koncernen enligt IFRS15</t>
  </si>
  <si>
    <t>Enl IFRS15 Infrastructure</t>
  </si>
  <si>
    <t>Summa  segment</t>
  </si>
  <si>
    <t>Segment enligt IFRS15</t>
  </si>
  <si>
    <t>NCC Building</t>
  </si>
  <si>
    <t>NCC  Infrastructure</t>
  </si>
  <si>
    <t>NCC Industry</t>
  </si>
  <si>
    <t>Enl IFRS15 Property Development</t>
  </si>
  <si>
    <t>Enl IFRS15 Industry</t>
  </si>
  <si>
    <t>Enl IFRS15 Building</t>
  </si>
  <si>
    <t>För-ändring</t>
  </si>
  <si>
    <t>,</t>
  </si>
  <si>
    <t xml:space="preserve">   Skatt hänförlig till poster som har omförts eller kan omföras till periodens resultat</t>
  </si>
  <si>
    <t>Koncernens resultaträkning</t>
  </si>
  <si>
    <t xml:space="preserve">   Skatt </t>
  </si>
  <si>
    <t>Koncernens övriga totalresultat</t>
  </si>
  <si>
    <t>Koncernens balansräkning</t>
  </si>
  <si>
    <t>Förändringar i eget kapital</t>
  </si>
  <si>
    <t>Koncernens kassaflödesanalys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</si>
</sst>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r_-;\-* #,##0.00\ _k_r_-;_-* &quot;-&quot;??\ _k_r_-;_-@_-"/>
    <numFmt numFmtId="164" formatCode="_-* #,##0.00\ [$€]_-;\-* #,##0.00\ [$€]_-;_-* &quot;-&quot;??\ [$€]_-;_-@_-"/>
    <numFmt numFmtId="165" formatCode="_(* #,##0.00_);_(* \(#,##0.00\);_(* &quot;-&quot;??_);_(@_)"/>
    <numFmt numFmtId="166" formatCode="_-* #,##0_ _k_r_-;\-* #,##0_ _k_r_-;_-* &quot;-&quot;_ _k_r_-;_-@_-"/>
    <numFmt numFmtId="167" formatCode="_-* #,##0&quot; kr&quot;_-;\-* #,##0&quot; kr&quot;_-;_-* &quot;-&quot;&quot; kr&quot;_-;_-@_-"/>
    <numFmt numFmtId="168" formatCode="#,##0_);\(#,##0\)"/>
  </numFmts>
  <fonts count="58"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Geneva"/>
    </font>
    <font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0"/>
      <name val="Courier"/>
      <family val="3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0"/>
      <name val="Arial"/>
      <family val="2"/>
    </font>
    <font>
      <sz val="10"/>
      <color indexed="8"/>
      <name val="Arial"/>
      <family val="2"/>
    </font>
    <font>
      <sz val="10"/>
      <name val="Geneva"/>
    </font>
    <font>
      <sz val="10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Helv"/>
    </font>
    <font>
      <u/>
      <sz val="9"/>
      <color indexed="12"/>
      <name val="Geneva"/>
    </font>
    <font>
      <sz val="8"/>
      <color rgb="FFFF0000"/>
      <name val="Arial"/>
      <family val="2"/>
    </font>
    <font>
      <sz val="14"/>
      <color rgb="FFFF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42">
    <xf numFmtId="0" fontId="0" fillId="0" borderId="0"/>
    <xf numFmtId="0" fontId="5" fillId="0" borderId="0"/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5" fillId="0" borderId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0" applyNumberFormat="0" applyBorder="0" applyAlignment="0" applyProtection="0"/>
    <xf numFmtId="0" fontId="32" fillId="12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23" fillId="3" borderId="0" applyNumberFormat="0" applyBorder="0" applyAlignment="0" applyProtection="0"/>
    <xf numFmtId="0" fontId="26" fillId="5" borderId="10" applyNumberFormat="0" applyAlignment="0" applyProtection="0"/>
    <xf numFmtId="0" fontId="28" fillId="6" borderId="13" applyNumberFormat="0" applyAlignment="0" applyProtection="0"/>
    <xf numFmtId="0" fontId="30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4" fillId="4" borderId="10" applyNumberFormat="0" applyAlignment="0" applyProtection="0"/>
    <xf numFmtId="0" fontId="27" fillId="0" borderId="12" applyNumberFormat="0" applyFill="0" applyAlignment="0" applyProtection="0"/>
    <xf numFmtId="0" fontId="17" fillId="7" borderId="14" applyNumberFormat="0" applyFont="0" applyAlignment="0" applyProtection="0"/>
    <xf numFmtId="0" fontId="25" fillId="5" borderId="11" applyNumberFormat="0" applyAlignment="0" applyProtection="0"/>
    <xf numFmtId="0" fontId="18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29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3" fillId="0" borderId="0"/>
    <xf numFmtId="0" fontId="5" fillId="0" borderId="0"/>
    <xf numFmtId="0" fontId="5" fillId="0" borderId="0"/>
    <xf numFmtId="0" fontId="34" fillId="0" borderId="0">
      <alignment wrapText="1"/>
    </xf>
    <xf numFmtId="9" fontId="5" fillId="0" borderId="0" applyFont="0" applyFill="0" applyBorder="0" applyAlignment="0" applyProtection="0"/>
    <xf numFmtId="165" fontId="3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5" fillId="0" borderId="0"/>
    <xf numFmtId="0" fontId="37" fillId="0" borderId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37" borderId="0" applyNumberFormat="0" applyBorder="0" applyAlignment="0" applyProtection="0"/>
    <xf numFmtId="0" fontId="33" fillId="39" borderId="0" applyNumberFormat="0" applyBorder="0" applyAlignment="0" applyProtection="0"/>
    <xf numFmtId="0" fontId="33" fillId="34" borderId="0" applyNumberFormat="0" applyBorder="0" applyAlignment="0" applyProtection="0"/>
    <xf numFmtId="0" fontId="3" fillId="9" borderId="0" applyNumberFormat="0" applyBorder="0" applyAlignment="0" applyProtection="0"/>
    <xf numFmtId="0" fontId="33" fillId="36" borderId="0" applyNumberFormat="0" applyBorder="0" applyAlignment="0" applyProtection="0"/>
    <xf numFmtId="0" fontId="3" fillId="13" borderId="0" applyNumberFormat="0" applyBorder="0" applyAlignment="0" applyProtection="0"/>
    <xf numFmtId="0" fontId="33" fillId="38" borderId="0" applyNumberFormat="0" applyBorder="0" applyAlignment="0" applyProtection="0"/>
    <xf numFmtId="0" fontId="3" fillId="17" borderId="0" applyNumberFormat="0" applyBorder="0" applyAlignment="0" applyProtection="0"/>
    <xf numFmtId="0" fontId="33" fillId="40" borderId="0" applyNumberFormat="0" applyBorder="0" applyAlignment="0" applyProtection="0"/>
    <xf numFmtId="0" fontId="3" fillId="21" borderId="0" applyNumberFormat="0" applyBorder="0" applyAlignment="0" applyProtection="0"/>
    <xf numFmtId="0" fontId="33" fillId="41" borderId="0" applyNumberFormat="0" applyBorder="0" applyAlignment="0" applyProtection="0"/>
    <xf numFmtId="0" fontId="3" fillId="25" borderId="0" applyNumberFormat="0" applyBorder="0" applyAlignment="0" applyProtection="0"/>
    <xf numFmtId="0" fontId="33" fillId="39" borderId="0" applyNumberFormat="0" applyBorder="0" applyAlignment="0" applyProtection="0"/>
    <xf numFmtId="0" fontId="3" fillId="29" borderId="0" applyNumberFormat="0" applyBorder="0" applyAlignment="0" applyProtection="0"/>
    <xf numFmtId="0" fontId="33" fillId="41" borderId="0" applyNumberFormat="0" applyBorder="0" applyAlignment="0" applyProtection="0"/>
    <xf numFmtId="0" fontId="33" fillId="33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33" borderId="0" applyNumberFormat="0" applyBorder="0" applyAlignment="0" applyProtection="0"/>
    <xf numFmtId="0" fontId="33" fillId="37" borderId="0" applyNumberFormat="0" applyBorder="0" applyAlignment="0" applyProtection="0"/>
    <xf numFmtId="0" fontId="33" fillId="44" borderId="0" applyNumberFormat="0" applyBorder="0" applyAlignment="0" applyProtection="0"/>
    <xf numFmtId="0" fontId="33" fillId="33" borderId="0" applyNumberFormat="0" applyBorder="0" applyAlignment="0" applyProtection="0"/>
    <xf numFmtId="0" fontId="3" fillId="10" borderId="0" applyNumberFormat="0" applyBorder="0" applyAlignment="0" applyProtection="0"/>
    <xf numFmtId="0" fontId="33" fillId="35" borderId="0" applyNumberFormat="0" applyBorder="0" applyAlignment="0" applyProtection="0"/>
    <xf numFmtId="0" fontId="3" fillId="14" borderId="0" applyNumberFormat="0" applyBorder="0" applyAlignment="0" applyProtection="0"/>
    <xf numFmtId="0" fontId="33" fillId="43" borderId="0" applyNumberFormat="0" applyBorder="0" applyAlignment="0" applyProtection="0"/>
    <xf numFmtId="0" fontId="3" fillId="18" borderId="0" applyNumberFormat="0" applyBorder="0" applyAlignment="0" applyProtection="0"/>
    <xf numFmtId="0" fontId="33" fillId="40" borderId="0" applyNumberFormat="0" applyBorder="0" applyAlignment="0" applyProtection="0"/>
    <xf numFmtId="0" fontId="3" fillId="22" borderId="0" applyNumberFormat="0" applyBorder="0" applyAlignment="0" applyProtection="0"/>
    <xf numFmtId="0" fontId="33" fillId="33" borderId="0" applyNumberFormat="0" applyBorder="0" applyAlignment="0" applyProtection="0"/>
    <xf numFmtId="0" fontId="3" fillId="26" borderId="0" applyNumberFormat="0" applyBorder="0" applyAlignment="0" applyProtection="0"/>
    <xf numFmtId="0" fontId="33" fillId="44" borderId="0" applyNumberFormat="0" applyBorder="0" applyAlignment="0" applyProtection="0"/>
    <xf numFmtId="0" fontId="3" fillId="30" borderId="0" applyNumberFormat="0" applyBorder="0" applyAlignment="0" applyProtection="0"/>
    <xf numFmtId="0" fontId="40" fillId="41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35" borderId="0" applyNumberFormat="0" applyBorder="0" applyAlignment="0" applyProtection="0"/>
    <xf numFmtId="0" fontId="40" fillId="44" borderId="0" applyNumberFormat="0" applyBorder="0" applyAlignment="0" applyProtection="0"/>
    <xf numFmtId="0" fontId="40" fillId="43" borderId="0" applyNumberFormat="0" applyBorder="0" applyAlignment="0" applyProtection="0"/>
    <xf numFmtId="0" fontId="40" fillId="36" borderId="0" applyNumberFormat="0" applyBorder="0" applyAlignment="0" applyProtection="0"/>
    <xf numFmtId="0" fontId="40" fillId="48" borderId="0" applyNumberFormat="0" applyBorder="0" applyAlignment="0" applyProtection="0"/>
    <xf numFmtId="0" fontId="40" fillId="41" borderId="0" applyNumberFormat="0" applyBorder="0" applyAlignment="0" applyProtection="0"/>
    <xf numFmtId="0" fontId="40" fillId="49" borderId="0" applyNumberFormat="0" applyBorder="0" applyAlignment="0" applyProtection="0"/>
    <xf numFmtId="0" fontId="40" fillId="35" borderId="0" applyNumberFormat="0" applyBorder="0" applyAlignment="0" applyProtection="0"/>
    <xf numFmtId="0" fontId="40" fillId="50" borderId="0" applyNumberFormat="0" applyBorder="0" applyAlignment="0" applyProtection="0"/>
    <xf numFmtId="0" fontId="40" fillId="46" borderId="0" applyNumberFormat="0" applyBorder="0" applyAlignment="0" applyProtection="0"/>
    <xf numFmtId="0" fontId="32" fillId="11" borderId="0" applyNumberFormat="0" applyBorder="0" applyAlignment="0" applyProtection="0"/>
    <xf numFmtId="0" fontId="40" fillId="35" borderId="0" applyNumberFormat="0" applyBorder="0" applyAlignment="0" applyProtection="0"/>
    <xf numFmtId="0" fontId="32" fillId="15" borderId="0" applyNumberFormat="0" applyBorder="0" applyAlignment="0" applyProtection="0"/>
    <xf numFmtId="0" fontId="40" fillId="43" borderId="0" applyNumberFormat="0" applyBorder="0" applyAlignment="0" applyProtection="0"/>
    <xf numFmtId="0" fontId="32" fillId="19" borderId="0" applyNumberFormat="0" applyBorder="0" applyAlignment="0" applyProtection="0"/>
    <xf numFmtId="0" fontId="40" fillId="48" borderId="0" applyNumberFormat="0" applyBorder="0" applyAlignment="0" applyProtection="0"/>
    <xf numFmtId="0" fontId="32" fillId="23" borderId="0" applyNumberFormat="0" applyBorder="0" applyAlignment="0" applyProtection="0"/>
    <xf numFmtId="0" fontId="40" fillId="49" borderId="0" applyNumberFormat="0" applyBorder="0" applyAlignment="0" applyProtection="0"/>
    <xf numFmtId="0" fontId="32" fillId="27" borderId="0" applyNumberFormat="0" applyBorder="0" applyAlignment="0" applyProtection="0"/>
    <xf numFmtId="0" fontId="40" fillId="50" borderId="0" applyNumberFormat="0" applyBorder="0" applyAlignment="0" applyProtection="0"/>
    <xf numFmtId="0" fontId="32" fillId="31" borderId="0" applyNumberFormat="0" applyBorder="0" applyAlignment="0" applyProtection="0"/>
    <xf numFmtId="0" fontId="40" fillId="51" borderId="0" applyNumberFormat="0" applyBorder="0" applyAlignment="0" applyProtection="0"/>
    <xf numFmtId="0" fontId="40" fillId="52" borderId="0" applyNumberFormat="0" applyBorder="0" applyAlignment="0" applyProtection="0"/>
    <xf numFmtId="0" fontId="40" fillId="47" borderId="0" applyNumberFormat="0" applyBorder="0" applyAlignment="0" applyProtection="0"/>
    <xf numFmtId="0" fontId="40" fillId="53" borderId="0" applyNumberFormat="0" applyBorder="0" applyAlignment="0" applyProtection="0"/>
    <xf numFmtId="0" fontId="40" fillId="44" borderId="0" applyNumberFormat="0" applyBorder="0" applyAlignment="0" applyProtection="0"/>
    <xf numFmtId="0" fontId="40" fillId="54" borderId="0" applyNumberFormat="0" applyBorder="0" applyAlignment="0" applyProtection="0"/>
    <xf numFmtId="0" fontId="40" fillId="55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53" borderId="0" applyNumberFormat="0" applyBorder="0" applyAlignment="0" applyProtection="0"/>
    <xf numFmtId="0" fontId="40" fillId="47" borderId="0" applyNumberFormat="0" applyBorder="0" applyAlignment="0" applyProtection="0"/>
    <xf numFmtId="0" fontId="5" fillId="7" borderId="14" applyNumberFormat="0" applyFont="0" applyAlignment="0" applyProtection="0"/>
    <xf numFmtId="0" fontId="17" fillId="7" borderId="14" applyNumberFormat="0" applyFont="0" applyAlignment="0" applyProtection="0"/>
    <xf numFmtId="0" fontId="5" fillId="7" borderId="14" applyNumberFormat="0" applyFont="0" applyAlignment="0" applyProtection="0"/>
    <xf numFmtId="0" fontId="41" fillId="40" borderId="0" applyNumberFormat="0" applyBorder="0" applyAlignment="0" applyProtection="0"/>
    <xf numFmtId="0" fontId="41" fillId="36" borderId="0" applyNumberFormat="0" applyBorder="0" applyAlignment="0" applyProtection="0"/>
    <xf numFmtId="0" fontId="26" fillId="5" borderId="10" applyNumberFormat="0" applyAlignment="0" applyProtection="0"/>
    <xf numFmtId="0" fontId="22" fillId="2" borderId="0" applyNumberFormat="0" applyBorder="0" applyAlignment="0" applyProtection="0"/>
    <xf numFmtId="0" fontId="43" fillId="57" borderId="18" applyNumberFormat="0" applyAlignment="0" applyProtection="0"/>
    <xf numFmtId="0" fontId="43" fillId="57" borderId="18" applyNumberFormat="0" applyAlignment="0" applyProtection="0"/>
    <xf numFmtId="0" fontId="41" fillId="36" borderId="0" applyNumberFormat="0" applyBorder="0" applyAlignment="0" applyProtection="0"/>
    <xf numFmtId="0" fontId="23" fillId="3" borderId="0" applyNumberFormat="0" applyBorder="0" applyAlignment="0" applyProtection="0"/>
    <xf numFmtId="164" fontId="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52" borderId="0" applyNumberFormat="0" applyBorder="0" applyAlignment="0" applyProtection="0"/>
    <xf numFmtId="0" fontId="32" fillId="8" borderId="0" applyNumberFormat="0" applyBorder="0" applyAlignment="0" applyProtection="0"/>
    <xf numFmtId="0" fontId="40" fillId="53" borderId="0" applyNumberFormat="0" applyBorder="0" applyAlignment="0" applyProtection="0"/>
    <xf numFmtId="0" fontId="32" fillId="12" borderId="0" applyNumberFormat="0" applyBorder="0" applyAlignment="0" applyProtection="0"/>
    <xf numFmtId="0" fontId="40" fillId="54" borderId="0" applyNumberFormat="0" applyBorder="0" applyAlignment="0" applyProtection="0"/>
    <xf numFmtId="0" fontId="32" fillId="16" borderId="0" applyNumberFormat="0" applyBorder="0" applyAlignment="0" applyProtection="0"/>
    <xf numFmtId="0" fontId="40" fillId="48" borderId="0" applyNumberFormat="0" applyBorder="0" applyAlignment="0" applyProtection="0"/>
    <xf numFmtId="0" fontId="32" fillId="20" borderId="0" applyNumberFormat="0" applyBorder="0" applyAlignment="0" applyProtection="0"/>
    <xf numFmtId="0" fontId="40" fillId="49" borderId="0" applyNumberFormat="0" applyBorder="0" applyAlignment="0" applyProtection="0"/>
    <xf numFmtId="0" fontId="32" fillId="24" borderId="0" applyNumberFormat="0" applyBorder="0" applyAlignment="0" applyProtection="0"/>
    <xf numFmtId="0" fontId="40" fillId="47" borderId="0" applyNumberFormat="0" applyBorder="0" applyAlignment="0" applyProtection="0"/>
    <xf numFmtId="0" fontId="32" fillId="28" borderId="0" applyNumberFormat="0" applyBorder="0" applyAlignment="0" applyProtection="0"/>
    <xf numFmtId="0" fontId="4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1" fillId="0" borderId="19" applyNumberFormat="0" applyFill="0" applyAlignment="0" applyProtection="0"/>
    <xf numFmtId="0" fontId="46" fillId="0" borderId="20" applyNumberFormat="0" applyFill="0" applyAlignment="0" applyProtection="0"/>
    <xf numFmtId="0" fontId="52" fillId="0" borderId="21" applyNumberFormat="0" applyFill="0" applyAlignment="0" applyProtection="0"/>
    <xf numFmtId="0" fontId="47" fillId="0" borderId="22" applyNumberFormat="0" applyFill="0" applyAlignment="0" applyProtection="0"/>
    <xf numFmtId="0" fontId="53" fillId="0" borderId="23" applyNumberFormat="0" applyFill="0" applyAlignment="0" applyProtection="0"/>
    <xf numFmtId="0" fontId="48" fillId="0" borderId="24" applyNumberFormat="0" applyFill="0" applyAlignment="0" applyProtection="0"/>
    <xf numFmtId="0" fontId="5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24" fillId="4" borderId="10" applyNumberFormat="0" applyAlignment="0" applyProtection="0"/>
    <xf numFmtId="0" fontId="43" fillId="57" borderId="18" applyNumberFormat="0" applyAlignment="0" applyProtection="0"/>
    <xf numFmtId="0" fontId="28" fillId="6" borderId="13" applyNumberFormat="0" applyAlignment="0" applyProtection="0"/>
    <xf numFmtId="0" fontId="50" fillId="0" borderId="25" applyNumberFormat="0" applyFill="0" applyAlignment="0" applyProtection="0"/>
    <xf numFmtId="0" fontId="44" fillId="0" borderId="26" applyNumberFormat="0" applyFill="0" applyAlignment="0" applyProtection="0"/>
    <xf numFmtId="0" fontId="44" fillId="0" borderId="26" applyNumberFormat="0" applyFill="0" applyAlignment="0" applyProtection="0"/>
    <xf numFmtId="0" fontId="27" fillId="0" borderId="12" applyNumberFormat="0" applyFill="0" applyAlignment="0" applyProtection="0"/>
    <xf numFmtId="0" fontId="45" fillId="42" borderId="0" applyNumberFormat="0" applyBorder="0" applyAlignment="0" applyProtection="0"/>
    <xf numFmtId="0" fontId="7" fillId="0" borderId="0"/>
    <xf numFmtId="168" fontId="14" fillId="0" borderId="0"/>
    <xf numFmtId="0" fontId="49" fillId="56" borderId="27" applyNumberFormat="0" applyAlignment="0" applyProtection="0"/>
    <xf numFmtId="0" fontId="49" fillId="45" borderId="27" applyNumberFormat="0" applyAlignment="0" applyProtection="0"/>
    <xf numFmtId="9" fontId="5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6" fillId="0" borderId="20" applyNumberFormat="0" applyFill="0" applyAlignment="0" applyProtection="0"/>
    <xf numFmtId="0" fontId="19" fillId="0" borderId="7" applyNumberFormat="0" applyFill="0" applyAlignment="0" applyProtection="0"/>
    <xf numFmtId="0" fontId="47" fillId="0" borderId="22" applyNumberFormat="0" applyFill="0" applyAlignment="0" applyProtection="0"/>
    <xf numFmtId="0" fontId="20" fillId="0" borderId="8" applyNumberFormat="0" applyFill="0" applyAlignment="0" applyProtection="0"/>
    <xf numFmtId="0" fontId="48" fillId="0" borderId="24" applyNumberFormat="0" applyFill="0" applyAlignment="0" applyProtection="0"/>
    <xf numFmtId="0" fontId="21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1" fillId="0" borderId="15" applyNumberFormat="0" applyFill="0" applyAlignment="0" applyProtection="0"/>
    <xf numFmtId="43" fontId="5" fillId="0" borderId="0" applyFont="0" applyFill="0" applyBorder="0" applyAlignment="0" applyProtection="0"/>
    <xf numFmtId="0" fontId="49" fillId="45" borderId="27" applyNumberFormat="0" applyAlignment="0" applyProtection="0"/>
    <xf numFmtId="0" fontId="25" fillId="5" borderId="11" applyNumberFormat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43" fontId="5" fillId="0" borderId="0" applyFont="0" applyFill="0" applyBorder="0" applyAlignment="0" applyProtection="0"/>
  </cellStyleXfs>
  <cellXfs count="144">
    <xf numFmtId="0" fontId="0" fillId="0" borderId="0" xfId="0"/>
    <xf numFmtId="0" fontId="8" fillId="0" borderId="0" xfId="2" applyNumberFormat="1" applyFont="1" applyFill="1"/>
    <xf numFmtId="0" fontId="9" fillId="0" borderId="0" xfId="2" applyNumberFormat="1" applyFont="1" applyFill="1"/>
    <xf numFmtId="0" fontId="10" fillId="0" borderId="0" xfId="2" applyNumberFormat="1" applyFont="1" applyFill="1" applyAlignment="1">
      <alignment horizontal="center"/>
    </xf>
    <xf numFmtId="0" fontId="8" fillId="0" borderId="0" xfId="2" applyNumberFormat="1" applyFont="1" applyFill="1" applyAlignment="1">
      <alignment horizontal="center"/>
    </xf>
    <xf numFmtId="0" fontId="6" fillId="0" borderId="0" xfId="2" applyNumberFormat="1" applyFont="1" applyFill="1"/>
    <xf numFmtId="0" fontId="10" fillId="0" borderId="0" xfId="2" applyNumberFormat="1" applyFont="1" applyFill="1"/>
    <xf numFmtId="0" fontId="10" fillId="0" borderId="0" xfId="1" applyFont="1" applyFill="1" applyBorder="1"/>
    <xf numFmtId="0" fontId="6" fillId="0" borderId="0" xfId="1" applyFont="1" applyFill="1" applyBorder="1"/>
    <xf numFmtId="3" fontId="6" fillId="0" borderId="0" xfId="2" applyNumberFormat="1" applyFont="1" applyFill="1" applyBorder="1" applyAlignment="1">
      <alignment horizontal="right"/>
    </xf>
    <xf numFmtId="3" fontId="6" fillId="0" borderId="0" xfId="2" applyNumberFormat="1" applyFont="1" applyFill="1"/>
    <xf numFmtId="3" fontId="6" fillId="0" borderId="0" xfId="0" applyNumberFormat="1" applyFont="1" applyFill="1" applyBorder="1"/>
    <xf numFmtId="0" fontId="11" fillId="0" borderId="0" xfId="2" applyNumberFormat="1" applyFont="1" applyFill="1"/>
    <xf numFmtId="3" fontId="10" fillId="0" borderId="0" xfId="2" applyNumberFormat="1" applyFont="1" applyFill="1"/>
    <xf numFmtId="0" fontId="8" fillId="0" borderId="0" xfId="2" applyNumberFormat="1" applyFont="1" applyFill="1" applyBorder="1"/>
    <xf numFmtId="3" fontId="10" fillId="0" borderId="0" xfId="0" applyNumberFormat="1" applyFont="1" applyFill="1" applyBorder="1"/>
    <xf numFmtId="0" fontId="6" fillId="0" borderId="5" xfId="2" applyNumberFormat="1" applyFont="1" applyFill="1" applyBorder="1"/>
    <xf numFmtId="3" fontId="6" fillId="0" borderId="5" xfId="2" applyNumberFormat="1" applyFont="1" applyFill="1" applyBorder="1"/>
    <xf numFmtId="3" fontId="6" fillId="0" borderId="0" xfId="1" applyNumberFormat="1" applyFont="1" applyFill="1" applyBorder="1"/>
    <xf numFmtId="3" fontId="10" fillId="0" borderId="0" xfId="1" applyNumberFormat="1" applyFont="1" applyFill="1" applyBorder="1"/>
    <xf numFmtId="3" fontId="6" fillId="0" borderId="0" xfId="1" applyNumberFormat="1" applyFont="1" applyFill="1"/>
    <xf numFmtId="0" fontId="9" fillId="0" borderId="0" xfId="2" applyFont="1"/>
    <xf numFmtId="0" fontId="9" fillId="0" borderId="0" xfId="2" applyFont="1" applyFill="1"/>
    <xf numFmtId="0" fontId="11" fillId="0" borderId="0" xfId="2" applyFont="1" applyFill="1"/>
    <xf numFmtId="0" fontId="8" fillId="0" borderId="0" xfId="2" applyFont="1" applyFill="1"/>
    <xf numFmtId="0" fontId="6" fillId="0" borderId="0" xfId="2" applyFont="1" applyFill="1"/>
    <xf numFmtId="3" fontId="6" fillId="0" borderId="0" xfId="2" applyNumberFormat="1" applyFont="1" applyFill="1" applyAlignment="1">
      <alignment horizontal="right"/>
    </xf>
    <xf numFmtId="0" fontId="6" fillId="0" borderId="5" xfId="2" applyFont="1" applyFill="1" applyBorder="1"/>
    <xf numFmtId="3" fontId="6" fillId="0" borderId="5" xfId="2" applyNumberFormat="1" applyFont="1" applyFill="1" applyBorder="1" applyAlignment="1">
      <alignment horizontal="right"/>
    </xf>
    <xf numFmtId="0" fontId="10" fillId="0" borderId="0" xfId="2" applyFont="1" applyFill="1"/>
    <xf numFmtId="3" fontId="10" fillId="0" borderId="0" xfId="2" applyNumberFormat="1" applyFont="1" applyFill="1" applyAlignment="1">
      <alignment horizontal="right"/>
    </xf>
    <xf numFmtId="3" fontId="13" fillId="0" borderId="0" xfId="0" applyNumberFormat="1" applyFont="1" applyFill="1" applyBorder="1"/>
    <xf numFmtId="0" fontId="6" fillId="0" borderId="0" xfId="2" applyFont="1" applyFill="1" applyBorder="1"/>
    <xf numFmtId="0" fontId="10" fillId="0" borderId="6" xfId="2" applyFont="1" applyFill="1" applyBorder="1"/>
    <xf numFmtId="0" fontId="6" fillId="0" borderId="6" xfId="2" applyFont="1" applyFill="1" applyBorder="1"/>
    <xf numFmtId="3" fontId="10" fillId="0" borderId="6" xfId="2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0" fontId="6" fillId="0" borderId="5" xfId="1" applyFont="1" applyFill="1" applyBorder="1"/>
    <xf numFmtId="0" fontId="8" fillId="0" borderId="5" xfId="2" applyNumberFormat="1" applyFont="1" applyFill="1" applyBorder="1"/>
    <xf numFmtId="3" fontId="6" fillId="0" borderId="0" xfId="5" applyNumberFormat="1" applyFont="1" applyFill="1" applyBorder="1"/>
    <xf numFmtId="3" fontId="6" fillId="0" borderId="0" xfId="6" applyNumberFormat="1" applyFont="1" applyFill="1" applyBorder="1" applyAlignment="1">
      <alignment horizontal="right"/>
    </xf>
    <xf numFmtId="3" fontId="12" fillId="0" borderId="0" xfId="1" applyNumberFormat="1" applyFont="1" applyFill="1" applyBorder="1"/>
    <xf numFmtId="3" fontId="5" fillId="0" borderId="0" xfId="1" applyNumberFormat="1" applyFont="1" applyFill="1"/>
    <xf numFmtId="0" fontId="9" fillId="32" borderId="0" xfId="2" applyFont="1" applyFill="1" applyBorder="1"/>
    <xf numFmtId="0" fontId="6" fillId="32" borderId="0" xfId="2" applyFont="1" applyFill="1" applyBorder="1"/>
    <xf numFmtId="0" fontId="6" fillId="32" borderId="0" xfId="2" applyFont="1" applyFill="1"/>
    <xf numFmtId="0" fontId="6" fillId="32" borderId="3" xfId="2" applyFont="1" applyFill="1" applyBorder="1"/>
    <xf numFmtId="0" fontId="10" fillId="32" borderId="0" xfId="2" applyFont="1" applyFill="1" applyAlignment="1"/>
    <xf numFmtId="0" fontId="10" fillId="32" borderId="0" xfId="2" applyFont="1" applyFill="1" applyAlignment="1">
      <alignment horizontal="right"/>
    </xf>
    <xf numFmtId="0" fontId="6" fillId="32" borderId="0" xfId="2" applyFont="1" applyFill="1" applyAlignment="1">
      <alignment horizontal="right"/>
    </xf>
    <xf numFmtId="0" fontId="6" fillId="32" borderId="0" xfId="2" applyFont="1" applyFill="1" applyBorder="1" applyAlignment="1">
      <alignment horizontal="right"/>
    </xf>
    <xf numFmtId="0" fontId="6" fillId="32" borderId="0" xfId="2" applyFont="1" applyFill="1" applyAlignment="1"/>
    <xf numFmtId="3" fontId="6" fillId="32" borderId="0" xfId="2" applyNumberFormat="1" applyFont="1" applyFill="1" applyAlignment="1">
      <alignment horizontal="right"/>
    </xf>
    <xf numFmtId="3" fontId="6" fillId="32" borderId="0" xfId="2" applyNumberFormat="1" applyFont="1" applyFill="1" applyBorder="1" applyAlignment="1">
      <alignment horizontal="right"/>
    </xf>
    <xf numFmtId="0" fontId="6" fillId="32" borderId="0" xfId="2" applyFont="1" applyFill="1" applyBorder="1" applyAlignment="1"/>
    <xf numFmtId="0" fontId="10" fillId="32" borderId="16" xfId="2" applyFont="1" applyFill="1" applyBorder="1" applyAlignment="1">
      <alignment wrapText="1"/>
    </xf>
    <xf numFmtId="3" fontId="10" fillId="32" borderId="16" xfId="2" applyNumberFormat="1" applyFont="1" applyFill="1" applyBorder="1" applyAlignment="1">
      <alignment horizontal="right"/>
    </xf>
    <xf numFmtId="3" fontId="10" fillId="32" borderId="0" xfId="2" applyNumberFormat="1" applyFont="1" applyFill="1" applyBorder="1" applyAlignment="1">
      <alignment horizontal="right"/>
    </xf>
    <xf numFmtId="3" fontId="10" fillId="32" borderId="0" xfId="2" applyNumberFormat="1" applyFont="1" applyFill="1" applyAlignment="1">
      <alignment horizontal="right"/>
    </xf>
    <xf numFmtId="0" fontId="6" fillId="32" borderId="0" xfId="62" applyFont="1" applyFill="1" applyAlignment="1"/>
    <xf numFmtId="0" fontId="10" fillId="32" borderId="0" xfId="2" applyFont="1" applyFill="1"/>
    <xf numFmtId="3" fontId="6" fillId="32" borderId="0" xfId="2" applyNumberFormat="1" applyFont="1" applyFill="1" applyBorder="1" applyAlignment="1">
      <alignment horizontal="left"/>
    </xf>
    <xf numFmtId="0" fontId="10" fillId="32" borderId="0" xfId="2" applyFont="1" applyFill="1" applyAlignment="1">
      <alignment wrapText="1"/>
    </xf>
    <xf numFmtId="0" fontId="10" fillId="32" borderId="16" xfId="2" applyFont="1" applyFill="1" applyBorder="1" applyAlignment="1"/>
    <xf numFmtId="0" fontId="10" fillId="32" borderId="0" xfId="2" applyFont="1" applyFill="1" applyBorder="1" applyAlignment="1"/>
    <xf numFmtId="0" fontId="10" fillId="32" borderId="17" xfId="2" applyFont="1" applyFill="1" applyBorder="1" applyAlignment="1"/>
    <xf numFmtId="3" fontId="10" fillId="32" borderId="17" xfId="2" applyNumberFormat="1" applyFont="1" applyFill="1" applyBorder="1" applyAlignment="1">
      <alignment horizontal="right"/>
    </xf>
    <xf numFmtId="3" fontId="10" fillId="0" borderId="0" xfId="63" applyNumberFormat="1" applyFont="1" applyFill="1" applyBorder="1"/>
    <xf numFmtId="3" fontId="6" fillId="0" borderId="0" xfId="63" applyNumberFormat="1" applyFont="1" applyFill="1" applyBorder="1"/>
    <xf numFmtId="3" fontId="6" fillId="0" borderId="5" xfId="63" applyNumberFormat="1" applyFont="1" applyFill="1" applyBorder="1"/>
    <xf numFmtId="3" fontId="10" fillId="0" borderId="0" xfId="63" applyNumberFormat="1" applyFont="1" applyFill="1"/>
    <xf numFmtId="0" fontId="38" fillId="0" borderId="0" xfId="2" applyNumberFormat="1" applyFont="1" applyFill="1"/>
    <xf numFmtId="0" fontId="38" fillId="0" borderId="0" xfId="2" applyNumberFormat="1" applyFont="1" applyFill="1" applyAlignment="1">
      <alignment horizontal="center"/>
    </xf>
    <xf numFmtId="0" fontId="39" fillId="0" borderId="0" xfId="2" applyNumberFormat="1" applyFont="1" applyFill="1" applyAlignment="1">
      <alignment horizontal="center"/>
    </xf>
    <xf numFmtId="0" fontId="39" fillId="0" borderId="0" xfId="2" applyNumberFormat="1" applyFont="1" applyFill="1"/>
    <xf numFmtId="0" fontId="10" fillId="0" borderId="0" xfId="2" applyNumberFormat="1" applyFont="1" applyFill="1" applyBorder="1" applyAlignment="1">
      <alignment horizontal="right"/>
    </xf>
    <xf numFmtId="0" fontId="6" fillId="0" borderId="0" xfId="2" applyNumberFormat="1" applyFont="1" applyFill="1" applyBorder="1" applyAlignment="1">
      <alignment horizontal="right"/>
    </xf>
    <xf numFmtId="0" fontId="12" fillId="0" borderId="0" xfId="2" applyNumberFormat="1" applyFont="1" applyFill="1"/>
    <xf numFmtId="0" fontId="6" fillId="0" borderId="0" xfId="2" applyNumberFormat="1" applyFont="1" applyFill="1" applyBorder="1"/>
    <xf numFmtId="0" fontId="10" fillId="0" borderId="4" xfId="2" applyNumberFormat="1" applyFont="1" applyFill="1" applyBorder="1"/>
    <xf numFmtId="3" fontId="10" fillId="0" borderId="4" xfId="2" applyNumberFormat="1" applyFont="1" applyFill="1" applyBorder="1"/>
    <xf numFmtId="0" fontId="10" fillId="0" borderId="0" xfId="2" applyNumberFormat="1" applyFont="1" applyFill="1" applyBorder="1"/>
    <xf numFmtId="0" fontId="12" fillId="0" borderId="0" xfId="2" applyNumberFormat="1" applyFont="1" applyFill="1" applyBorder="1"/>
    <xf numFmtId="3" fontId="6" fillId="0" borderId="0" xfId="2" applyNumberFormat="1" applyFont="1" applyFill="1" applyBorder="1"/>
    <xf numFmtId="0" fontId="10" fillId="0" borderId="1" xfId="2" applyNumberFormat="1" applyFont="1" applyFill="1" applyBorder="1"/>
    <xf numFmtId="3" fontId="10" fillId="0" borderId="1" xfId="2" applyNumberFormat="1" applyFont="1" applyFill="1" applyBorder="1"/>
    <xf numFmtId="3" fontId="10" fillId="0" borderId="0" xfId="2" applyNumberFormat="1" applyFont="1" applyFill="1" applyBorder="1"/>
    <xf numFmtId="2" fontId="6" fillId="0" borderId="0" xfId="2" applyNumberFormat="1" applyFont="1" applyFill="1"/>
    <xf numFmtId="0" fontId="6" fillId="32" borderId="3" xfId="2" applyFont="1" applyFill="1" applyBorder="1" applyAlignment="1"/>
    <xf numFmtId="0" fontId="10" fillId="32" borderId="0" xfId="2" applyFont="1" applyFill="1" applyBorder="1"/>
    <xf numFmtId="0" fontId="10" fillId="32" borderId="17" xfId="2" applyFont="1" applyFill="1" applyBorder="1"/>
    <xf numFmtId="3" fontId="10" fillId="32" borderId="17" xfId="2" applyNumberFormat="1" applyFont="1" applyFill="1" applyBorder="1"/>
    <xf numFmtId="0" fontId="10" fillId="58" borderId="0" xfId="0" applyFont="1" applyFill="1"/>
    <xf numFmtId="3" fontId="6" fillId="58" borderId="0" xfId="0" applyNumberFormat="1" applyFont="1" applyFill="1"/>
    <xf numFmtId="0" fontId="6" fillId="58" borderId="0" xfId="2" applyFont="1" applyFill="1"/>
    <xf numFmtId="3" fontId="10" fillId="58" borderId="17" xfId="2" applyNumberFormat="1" applyFont="1" applyFill="1" applyBorder="1" applyAlignment="1">
      <alignment horizontal="right"/>
    </xf>
    <xf numFmtId="3" fontId="10" fillId="58" borderId="0" xfId="2" applyNumberFormat="1" applyFont="1" applyFill="1" applyBorder="1" applyAlignment="1">
      <alignment horizontal="right"/>
    </xf>
    <xf numFmtId="3" fontId="10" fillId="58" borderId="16" xfId="2" applyNumberFormat="1" applyFont="1" applyFill="1" applyBorder="1" applyAlignment="1">
      <alignment horizontal="right"/>
    </xf>
    <xf numFmtId="3" fontId="6" fillId="58" borderId="3" xfId="2" applyNumberFormat="1" applyFont="1" applyFill="1" applyBorder="1" applyAlignment="1">
      <alignment horizontal="right"/>
    </xf>
    <xf numFmtId="0" fontId="10" fillId="58" borderId="0" xfId="2" applyFont="1" applyFill="1" applyAlignment="1">
      <alignment horizontal="right"/>
    </xf>
    <xf numFmtId="0" fontId="8" fillId="58" borderId="0" xfId="2" applyNumberFormat="1" applyFont="1" applyFill="1" applyBorder="1"/>
    <xf numFmtId="3" fontId="6" fillId="58" borderId="5" xfId="2" applyNumberFormat="1" applyFont="1" applyFill="1" applyBorder="1"/>
    <xf numFmtId="0" fontId="8" fillId="58" borderId="0" xfId="2" applyNumberFormat="1" applyFont="1" applyFill="1"/>
    <xf numFmtId="0" fontId="10" fillId="58" borderId="0" xfId="2" applyNumberFormat="1" applyFont="1" applyFill="1"/>
    <xf numFmtId="3" fontId="10" fillId="58" borderId="0" xfId="2" applyNumberFormat="1" applyFont="1" applyFill="1"/>
    <xf numFmtId="3" fontId="10" fillId="58" borderId="0" xfId="2" applyNumberFormat="1" applyFont="1" applyFill="1" applyBorder="1"/>
    <xf numFmtId="3" fontId="10" fillId="58" borderId="1" xfId="2" applyNumberFormat="1" applyFont="1" applyFill="1" applyBorder="1"/>
    <xf numFmtId="3" fontId="6" fillId="58" borderId="0" xfId="2" applyNumberFormat="1" applyFont="1" applyFill="1" applyBorder="1"/>
    <xf numFmtId="0" fontId="6" fillId="58" borderId="0" xfId="2" applyNumberFormat="1" applyFont="1" applyFill="1"/>
    <xf numFmtId="3" fontId="10" fillId="58" borderId="4" xfId="2" applyNumberFormat="1" applyFont="1" applyFill="1" applyBorder="1"/>
    <xf numFmtId="3" fontId="6" fillId="58" borderId="0" xfId="2" applyNumberFormat="1" applyFont="1" applyFill="1"/>
    <xf numFmtId="0" fontId="6" fillId="58" borderId="0" xfId="2" applyNumberFormat="1" applyFont="1" applyFill="1" applyBorder="1" applyAlignment="1">
      <alignment horizontal="right"/>
    </xf>
    <xf numFmtId="1" fontId="6" fillId="58" borderId="0" xfId="1" applyNumberFormat="1" applyFont="1" applyFill="1" applyBorder="1"/>
    <xf numFmtId="3" fontId="10" fillId="58" borderId="0" xfId="1" applyNumberFormat="1" applyFont="1" applyFill="1" applyBorder="1"/>
    <xf numFmtId="3" fontId="10" fillId="58" borderId="0" xfId="63" applyNumberFormat="1" applyFont="1" applyFill="1" applyBorder="1"/>
    <xf numFmtId="3" fontId="6" fillId="58" borderId="0" xfId="63" applyNumberFormat="1" applyFont="1" applyFill="1" applyBorder="1"/>
    <xf numFmtId="0" fontId="6" fillId="58" borderId="0" xfId="1" applyFont="1" applyFill="1" applyBorder="1"/>
    <xf numFmtId="3" fontId="10" fillId="58" borderId="6" xfId="2" applyNumberFormat="1" applyFont="1" applyFill="1" applyBorder="1" applyAlignment="1">
      <alignment horizontal="right"/>
    </xf>
    <xf numFmtId="3" fontId="6" fillId="58" borderId="0" xfId="2" applyNumberFormat="1" applyFont="1" applyFill="1" applyBorder="1" applyAlignment="1">
      <alignment horizontal="right"/>
    </xf>
    <xf numFmtId="3" fontId="10" fillId="58" borderId="3" xfId="2" applyNumberFormat="1" applyFont="1" applyFill="1" applyBorder="1" applyAlignment="1">
      <alignment horizontal="right"/>
    </xf>
    <xf numFmtId="3" fontId="10" fillId="58" borderId="0" xfId="2" applyNumberFormat="1" applyFont="1" applyFill="1" applyAlignment="1">
      <alignment horizontal="right"/>
    </xf>
    <xf numFmtId="3" fontId="6" fillId="58" borderId="5" xfId="2" applyNumberFormat="1" applyFont="1" applyFill="1" applyBorder="1" applyAlignment="1">
      <alignment horizontal="right"/>
    </xf>
    <xf numFmtId="3" fontId="6" fillId="58" borderId="0" xfId="2" applyNumberFormat="1" applyFont="1" applyFill="1" applyAlignment="1">
      <alignment horizontal="right"/>
    </xf>
    <xf numFmtId="16" fontId="10" fillId="58" borderId="3" xfId="2" quotePrefix="1" applyNumberFormat="1" applyFont="1" applyFill="1" applyBorder="1" applyAlignment="1">
      <alignment horizontal="right"/>
    </xf>
    <xf numFmtId="0" fontId="6" fillId="58" borderId="3" xfId="2" applyFont="1" applyFill="1" applyBorder="1" applyAlignment="1">
      <alignment horizontal="right"/>
    </xf>
    <xf numFmtId="16" fontId="10" fillId="58" borderId="3" xfId="2" applyNumberFormat="1" applyFont="1" applyFill="1" applyBorder="1" applyAlignment="1">
      <alignment horizontal="right"/>
    </xf>
    <xf numFmtId="0" fontId="6" fillId="58" borderId="3" xfId="2" applyFont="1" applyFill="1" applyBorder="1"/>
    <xf numFmtId="0" fontId="6" fillId="58" borderId="3" xfId="2" applyNumberFormat="1" applyFont="1" applyFill="1" applyBorder="1"/>
    <xf numFmtId="0" fontId="6" fillId="58" borderId="2" xfId="2" applyFont="1" applyFill="1" applyBorder="1" applyAlignment="1">
      <alignment horizontal="right"/>
    </xf>
    <xf numFmtId="0" fontId="10" fillId="58" borderId="2" xfId="2" applyNumberFormat="1" applyFont="1" applyFill="1" applyBorder="1" applyAlignment="1">
      <alignment horizontal="right"/>
    </xf>
    <xf numFmtId="0" fontId="6" fillId="58" borderId="2" xfId="2" applyFont="1" applyFill="1" applyBorder="1"/>
    <xf numFmtId="0" fontId="6" fillId="58" borderId="2" xfId="2" applyNumberFormat="1" applyFont="1" applyFill="1" applyBorder="1"/>
    <xf numFmtId="3" fontId="6" fillId="0" borderId="0" xfId="0" applyNumberFormat="1" applyFont="1"/>
    <xf numFmtId="0" fontId="6" fillId="0" borderId="0" xfId="0" applyFont="1" applyAlignment="1">
      <alignment wrapText="1"/>
    </xf>
    <xf numFmtId="0" fontId="6" fillId="0" borderId="0" xfId="0" applyFont="1"/>
    <xf numFmtId="4" fontId="13" fillId="0" borderId="0" xfId="0" applyNumberFormat="1" applyFont="1" applyFill="1" applyBorder="1"/>
    <xf numFmtId="4" fontId="10" fillId="0" borderId="0" xfId="0" applyNumberFormat="1" applyFont="1" applyFill="1" applyBorder="1"/>
    <xf numFmtId="2" fontId="10" fillId="0" borderId="0" xfId="1" applyNumberFormat="1" applyFont="1" applyFill="1" applyBorder="1"/>
    <xf numFmtId="3" fontId="39" fillId="0" borderId="0" xfId="2" applyNumberFormat="1" applyFont="1" applyFill="1"/>
    <xf numFmtId="3" fontId="56" fillId="0" borderId="0" xfId="2" applyNumberFormat="1" applyFont="1" applyFill="1"/>
    <xf numFmtId="3" fontId="57" fillId="0" borderId="0" xfId="2" applyNumberFormat="1" applyFont="1" applyFill="1"/>
    <xf numFmtId="0" fontId="10" fillId="58" borderId="0" xfId="0" applyNumberFormat="1" applyFont="1" applyFill="1" applyAlignment="1">
      <alignment horizontal="right" wrapText="1"/>
    </xf>
    <xf numFmtId="0" fontId="10" fillId="58" borderId="0" xfId="0" applyFont="1" applyFill="1" applyAlignment="1">
      <alignment horizontal="right"/>
    </xf>
    <xf numFmtId="0" fontId="10" fillId="58" borderId="0" xfId="0" applyFont="1" applyFill="1" applyAlignment="1">
      <alignment horizontal="right" wrapText="1"/>
    </xf>
  </cellXfs>
  <cellStyles count="242">
    <cellStyle name="1000-sep (2 dec) 2" xfId="47"/>
    <cellStyle name="1000-sep (2 dec) 2 2" xfId="48"/>
    <cellStyle name="20% - Accent1" xfId="7"/>
    <cellStyle name="20% - Accent1 2" xfId="65"/>
    <cellStyle name="20% - Accent1 3" xfId="64"/>
    <cellStyle name="20% - Accent2" xfId="8"/>
    <cellStyle name="20% - Accent2 2" xfId="67"/>
    <cellStyle name="20% - Accent2 3" xfId="66"/>
    <cellStyle name="20% - Accent3" xfId="9"/>
    <cellStyle name="20% - Accent3 2" xfId="69"/>
    <cellStyle name="20% - Accent3 3" xfId="68"/>
    <cellStyle name="20% - Accent4" xfId="10"/>
    <cellStyle name="20% - Accent4 2" xfId="71"/>
    <cellStyle name="20% - Accent4 3" xfId="70"/>
    <cellStyle name="20% - Accent5" xfId="11"/>
    <cellStyle name="20% - Accent5 2" xfId="73"/>
    <cellStyle name="20% - Accent5 3" xfId="72"/>
    <cellStyle name="20% - Accent6" xfId="12"/>
    <cellStyle name="20% - Accent6 2" xfId="75"/>
    <cellStyle name="20% - Accent6 3" xfId="74"/>
    <cellStyle name="20% - Dekorfärg1 2" xfId="77"/>
    <cellStyle name="20% - Dekorfärg1 2 2" xfId="217"/>
    <cellStyle name="20% - Dekorfärg1 2 3" xfId="229"/>
    <cellStyle name="20% - Dekorfärg1 3" xfId="76"/>
    <cellStyle name="20% - Dekorfärg2 2" xfId="79"/>
    <cellStyle name="20% - Dekorfärg2 2 2" xfId="218"/>
    <cellStyle name="20% - Dekorfärg2 2 3" xfId="230"/>
    <cellStyle name="20% - Dekorfärg2 3" xfId="78"/>
    <cellStyle name="20% - Dekorfärg3 2" xfId="81"/>
    <cellStyle name="20% - Dekorfärg3 2 2" xfId="219"/>
    <cellStyle name="20% - Dekorfärg3 2 3" xfId="231"/>
    <cellStyle name="20% - Dekorfärg3 3" xfId="80"/>
    <cellStyle name="20% - Dekorfärg4 2" xfId="83"/>
    <cellStyle name="20% - Dekorfärg4 2 2" xfId="220"/>
    <cellStyle name="20% - Dekorfärg4 2 3" xfId="232"/>
    <cellStyle name="20% - Dekorfärg4 3" xfId="82"/>
    <cellStyle name="20% - Dekorfärg5 2" xfId="85"/>
    <cellStyle name="20% - Dekorfärg5 2 2" xfId="221"/>
    <cellStyle name="20% - Dekorfärg5 2 3" xfId="233"/>
    <cellStyle name="20% - Dekorfärg5 3" xfId="84"/>
    <cellStyle name="20% - Dekorfärg6 2" xfId="87"/>
    <cellStyle name="20% - Dekorfärg6 2 2" xfId="222"/>
    <cellStyle name="20% - Dekorfärg6 2 3" xfId="234"/>
    <cellStyle name="20% - Dekorfärg6 3" xfId="86"/>
    <cellStyle name="40% - Accent1" xfId="13"/>
    <cellStyle name="40% - Accent1 2" xfId="89"/>
    <cellStyle name="40% - Accent1 3" xfId="88"/>
    <cellStyle name="40% - Accent2" xfId="14"/>
    <cellStyle name="40% - Accent2 2" xfId="91"/>
    <cellStyle name="40% - Accent2 3" xfId="90"/>
    <cellStyle name="40% - Accent3" xfId="15"/>
    <cellStyle name="40% - Accent3 2" xfId="93"/>
    <cellStyle name="40% - Accent3 3" xfId="92"/>
    <cellStyle name="40% - Accent4" xfId="16"/>
    <cellStyle name="40% - Accent4 2" xfId="95"/>
    <cellStyle name="40% - Accent4 3" xfId="94"/>
    <cellStyle name="40% - Accent5" xfId="17"/>
    <cellStyle name="40% - Accent5 2" xfId="97"/>
    <cellStyle name="40% - Accent5 3" xfId="96"/>
    <cellStyle name="40% - Accent6" xfId="18"/>
    <cellStyle name="40% - Accent6 2" xfId="99"/>
    <cellStyle name="40% - Accent6 3" xfId="98"/>
    <cellStyle name="40% - Dekorfärg1 2" xfId="101"/>
    <cellStyle name="40% - Dekorfärg1 2 2" xfId="223"/>
    <cellStyle name="40% - Dekorfärg1 2 3" xfId="235"/>
    <cellStyle name="40% - Dekorfärg1 3" xfId="100"/>
    <cellStyle name="40% - Dekorfärg2 2" xfId="103"/>
    <cellStyle name="40% - Dekorfärg2 2 2" xfId="224"/>
    <cellStyle name="40% - Dekorfärg2 2 3" xfId="236"/>
    <cellStyle name="40% - Dekorfärg2 3" xfId="102"/>
    <cellStyle name="40% - Dekorfärg3 2" xfId="105"/>
    <cellStyle name="40% - Dekorfärg3 2 2" xfId="225"/>
    <cellStyle name="40% - Dekorfärg3 2 3" xfId="237"/>
    <cellStyle name="40% - Dekorfärg3 3" xfId="104"/>
    <cellStyle name="40% - Dekorfärg4 2" xfId="107"/>
    <cellStyle name="40% - Dekorfärg4 2 2" xfId="226"/>
    <cellStyle name="40% - Dekorfärg4 2 3" xfId="238"/>
    <cellStyle name="40% - Dekorfärg4 3" xfId="106"/>
    <cellStyle name="40% - Dekorfärg5 2" xfId="109"/>
    <cellStyle name="40% - Dekorfärg5 2 2" xfId="227"/>
    <cellStyle name="40% - Dekorfärg5 2 3" xfId="239"/>
    <cellStyle name="40% - Dekorfärg5 3" xfId="108"/>
    <cellStyle name="40% - Dekorfärg6 2" xfId="111"/>
    <cellStyle name="40% - Dekorfärg6 2 2" xfId="228"/>
    <cellStyle name="40% - Dekorfärg6 2 3" xfId="240"/>
    <cellStyle name="40% - Dekorfärg6 3" xfId="110"/>
    <cellStyle name="60% - Accent1" xfId="19"/>
    <cellStyle name="60% - Accent1 2" xfId="113"/>
    <cellStyle name="60% - Accent1 3" xfId="112"/>
    <cellStyle name="60% - Accent2" xfId="20"/>
    <cellStyle name="60% - Accent2 2" xfId="115"/>
    <cellStyle name="60% - Accent2 3" xfId="114"/>
    <cellStyle name="60% - Accent3" xfId="21"/>
    <cellStyle name="60% - Accent3 2" xfId="117"/>
    <cellStyle name="60% - Accent3 3" xfId="116"/>
    <cellStyle name="60% - Accent4" xfId="22"/>
    <cellStyle name="60% - Accent4 2" xfId="119"/>
    <cellStyle name="60% - Accent4 3" xfId="118"/>
    <cellStyle name="60% - Accent5" xfId="23"/>
    <cellStyle name="60% - Accent5 2" xfId="121"/>
    <cellStyle name="60% - Accent5 3" xfId="120"/>
    <cellStyle name="60% - Accent6" xfId="24"/>
    <cellStyle name="60% - Accent6 2" xfId="123"/>
    <cellStyle name="60% - Accent6 3" xfId="122"/>
    <cellStyle name="60% - Dekorfärg1 2" xfId="125"/>
    <cellStyle name="60% - Dekorfärg1 3" xfId="124"/>
    <cellStyle name="60% - Dekorfärg2 2" xfId="127"/>
    <cellStyle name="60% - Dekorfärg2 3" xfId="126"/>
    <cellStyle name="60% - Dekorfärg3 2" xfId="129"/>
    <cellStyle name="60% - Dekorfärg3 3" xfId="128"/>
    <cellStyle name="60% - Dekorfärg4 2" xfId="131"/>
    <cellStyle name="60% - Dekorfärg4 3" xfId="130"/>
    <cellStyle name="60% - Dekorfärg5 2" xfId="133"/>
    <cellStyle name="60% - Dekorfärg5 3" xfId="132"/>
    <cellStyle name="60% - Dekorfärg6 2" xfId="135"/>
    <cellStyle name="60% - Dekorfärg6 3" xfId="134"/>
    <cellStyle name="Accent1" xfId="25"/>
    <cellStyle name="Accent1 2" xfId="137"/>
    <cellStyle name="Accent1 3" xfId="136"/>
    <cellStyle name="Accent2" xfId="26"/>
    <cellStyle name="Accent2 2" xfId="139"/>
    <cellStyle name="Accent2 3" xfId="138"/>
    <cellStyle name="Accent3" xfId="27"/>
    <cellStyle name="Accent3 2" xfId="141"/>
    <cellStyle name="Accent3 3" xfId="140"/>
    <cellStyle name="Accent4" xfId="28"/>
    <cellStyle name="Accent4 2" xfId="143"/>
    <cellStyle name="Accent4 3" xfId="142"/>
    <cellStyle name="Accent5" xfId="29"/>
    <cellStyle name="Accent5 2" xfId="145"/>
    <cellStyle name="Accent5 3" xfId="144"/>
    <cellStyle name="Accent6" xfId="30"/>
    <cellStyle name="Accent6 2" xfId="147"/>
    <cellStyle name="Accent6 3" xfId="146"/>
    <cellStyle name="Anteckning 2" xfId="149"/>
    <cellStyle name="Anteckning 3" xfId="150"/>
    <cellStyle name="Anteckning 4" xfId="148"/>
    <cellStyle name="Bad" xfId="31"/>
    <cellStyle name="Bad 2" xfId="152"/>
    <cellStyle name="Bad 3" xfId="151"/>
    <cellStyle name="Beräkning 2" xfId="153"/>
    <cellStyle name="Bra 2" xfId="154"/>
    <cellStyle name="Calculation" xfId="32"/>
    <cellStyle name="Check Cell" xfId="33"/>
    <cellStyle name="Check Cell 2" xfId="156"/>
    <cellStyle name="Check Cell 3" xfId="155"/>
    <cellStyle name="Dålig 2" xfId="158"/>
    <cellStyle name="Dålig 3" xfId="157"/>
    <cellStyle name="Euro" xfId="49"/>
    <cellStyle name="Euro 2" xfId="159"/>
    <cellStyle name="Explanatory Text" xfId="34"/>
    <cellStyle name="Explanatory Text 2" xfId="161"/>
    <cellStyle name="Explanatory Text 3" xfId="160"/>
    <cellStyle name="Färg1 2" xfId="163"/>
    <cellStyle name="Färg1 3" xfId="162"/>
    <cellStyle name="Färg2 2" xfId="165"/>
    <cellStyle name="Färg2 3" xfId="164"/>
    <cellStyle name="Färg3 2" xfId="167"/>
    <cellStyle name="Färg3 3" xfId="166"/>
    <cellStyle name="Färg4 2" xfId="169"/>
    <cellStyle name="Färg4 3" xfId="168"/>
    <cellStyle name="Färg5 2" xfId="171"/>
    <cellStyle name="Färg5 3" xfId="170"/>
    <cellStyle name="Färg6 2" xfId="173"/>
    <cellStyle name="Färg6 3" xfId="172"/>
    <cellStyle name="Följde hyperlänken" xfId="3"/>
    <cellStyle name="Förklarande text 2" xfId="175"/>
    <cellStyle name="Förklarande text 3" xfId="174"/>
    <cellStyle name="Good" xfId="35"/>
    <cellStyle name="Heading 1" xfId="36"/>
    <cellStyle name="Heading 1 2" xfId="177"/>
    <cellStyle name="Heading 1 3" xfId="176"/>
    <cellStyle name="Heading 2" xfId="37"/>
    <cellStyle name="Heading 2 2" xfId="179"/>
    <cellStyle name="Heading 2 3" xfId="178"/>
    <cellStyle name="Heading 3" xfId="38"/>
    <cellStyle name="Heading 3 2" xfId="181"/>
    <cellStyle name="Heading 3 3" xfId="180"/>
    <cellStyle name="Heading 4" xfId="39"/>
    <cellStyle name="Heading 4 2" xfId="183"/>
    <cellStyle name="Heading 4 3" xfId="182"/>
    <cellStyle name="Hyperlink 2" xfId="184"/>
    <cellStyle name="Hyperlänk" xfId="4"/>
    <cellStyle name="Indata 2" xfId="185"/>
    <cellStyle name="Input" xfId="40"/>
    <cellStyle name="Kontrollcell 2" xfId="187"/>
    <cellStyle name="Kontrollcell 3" xfId="186"/>
    <cellStyle name="Linked Cell" xfId="41"/>
    <cellStyle name="Linked Cell 2" xfId="189"/>
    <cellStyle name="Linked Cell 3" xfId="188"/>
    <cellStyle name="Länkad cell 2" xfId="191"/>
    <cellStyle name="Länkad cell 3" xfId="190"/>
    <cellStyle name="Neutral 2" xfId="192"/>
    <cellStyle name="Normaali 2" xfId="50"/>
    <cellStyle name="Normaali_3.2" xfId="51"/>
    <cellStyle name="Normal" xfId="0" builtinId="0"/>
    <cellStyle name="Normal 2" xfId="52"/>
    <cellStyle name="Normal 3" xfId="53"/>
    <cellStyle name="Normal 4" xfId="193"/>
    <cellStyle name="Normal 5" xfId="194"/>
    <cellStyle name="Normal_0012 set AO" xfId="1"/>
    <cellStyle name="Normal_Kassaflödesanalys_årsredovisning 2" xfId="62"/>
    <cellStyle name="Normal_NCC_tabeller_Q2_05" xfId="2"/>
    <cellStyle name="Normal_Nivå2 0503" xfId="6"/>
    <cellStyle name="Normal_Svenska engelska" xfId="5"/>
    <cellStyle name="Normal_Övrigt totalresultat" xfId="63"/>
    <cellStyle name="Note" xfId="42"/>
    <cellStyle name="Output" xfId="43"/>
    <cellStyle name="Output 2" xfId="196"/>
    <cellStyle name="Output 3" xfId="195"/>
    <cellStyle name="Percent 2" xfId="54"/>
    <cellStyle name="Percent 3" xfId="197"/>
    <cellStyle name="Pilkku_1999" xfId="55"/>
    <cellStyle name="Procent 2" xfId="56"/>
    <cellStyle name="Procent 3" xfId="57"/>
    <cellStyle name="Procent 3 2" xfId="198"/>
    <cellStyle name="Procent 4" xfId="199"/>
    <cellStyle name="Rubrik 1 2" xfId="202"/>
    <cellStyle name="Rubrik 1 3" xfId="201"/>
    <cellStyle name="Rubrik 2 2" xfId="204"/>
    <cellStyle name="Rubrik 2 3" xfId="203"/>
    <cellStyle name="Rubrik 3 2" xfId="206"/>
    <cellStyle name="Rubrik 3 3" xfId="205"/>
    <cellStyle name="Rubrik 4 2" xfId="208"/>
    <cellStyle name="Rubrik 4 3" xfId="207"/>
    <cellStyle name="Rubrik 5" xfId="200"/>
    <cellStyle name="Summa 2" xfId="209"/>
    <cellStyle name="Title" xfId="44"/>
    <cellStyle name="Total" xfId="45"/>
    <cellStyle name="Tusental (0)_Blad1" xfId="58"/>
    <cellStyle name="Tusental 2" xfId="59"/>
    <cellStyle name="Tusental 3" xfId="60"/>
    <cellStyle name="Tusental 3 2" xfId="210"/>
    <cellStyle name="Tusental 4" xfId="241"/>
    <cellStyle name="Utdata 2" xfId="212"/>
    <cellStyle name="Utdata 3" xfId="211"/>
    <cellStyle name="Valuta (0)_Blad1" xfId="61"/>
    <cellStyle name="Warning Text" xfId="46"/>
    <cellStyle name="Warning Text 2" xfId="214"/>
    <cellStyle name="Warning Text 3" xfId="213"/>
    <cellStyle name="Varningstext 2" xfId="216"/>
    <cellStyle name="Varningstext 3" xfId="2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NCC%20KSE\2004\12\Tabeller0412_%20ret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stow249\gemensam\NCC%20KSE\2004\12\Tabeller0412_%20re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ler%20fr%20Hyp%20(O)\Tabeller%20del&#229;r_&#197;R\Tabeller0409%20del&#229;r%20re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anw08\SYS2\KRE\Arsred98\Bilagor\BIL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OACE%20auto_Fredr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G1"/>
      <sheetName val="BSG1"/>
      <sheetName val="BSG1 PC"/>
      <sheetName val="QTX_CFM3"/>
      <sheetName val="SC ebit"/>
      <sheetName val="SC OI, sales"/>
      <sheetName val="RR"/>
      <sheetName val="BR"/>
      <sheetName val="BR flerår"/>
      <sheetName val="FEMÅR"/>
      <sheetName val="KFA"/>
      <sheetName val="EQ"/>
      <sheetName val="INV,AVSK"/>
      <sheetName val="NIVÅ2"/>
      <sheetName val="AO"/>
      <sheetName val="SEGMENT"/>
      <sheetName val="Netdebt"/>
      <sheetName val="RR eng"/>
      <sheetName val="BR eng"/>
      <sheetName val="FEMÅR eng"/>
      <sheetName val="KFA eng"/>
      <sheetName val="EQ eng"/>
      <sheetName val="BRUTTOINV eng "/>
      <sheetName val=" NIVÅ2, Eng"/>
      <sheetName val="AO eng"/>
      <sheetName val="SEGMENT e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G1"/>
      <sheetName val="BSG1"/>
      <sheetName val="BSG1 PC"/>
      <sheetName val="QTX_CFM3"/>
      <sheetName val="SC ebit"/>
      <sheetName val="SC OI, sales"/>
      <sheetName val="RR"/>
      <sheetName val="BR"/>
      <sheetName val="BR flerår"/>
      <sheetName val="FEMÅR"/>
      <sheetName val="KFA"/>
      <sheetName val="EQ"/>
      <sheetName val="INV,AVSK"/>
      <sheetName val="NIVÅ2"/>
      <sheetName val="AO"/>
      <sheetName val="SEGMENT"/>
      <sheetName val="Netdebt"/>
      <sheetName val="RR eng"/>
      <sheetName val="BR eng"/>
      <sheetName val="FEMÅR eng"/>
      <sheetName val="KFA eng"/>
      <sheetName val="EQ eng"/>
      <sheetName val="BRUTTOINV eng "/>
      <sheetName val=" NIVÅ2, Eng"/>
      <sheetName val="AO eng"/>
      <sheetName val="SEGMENT e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G1"/>
      <sheetName val="BSG1"/>
      <sheetName val="KFA retr"/>
      <sheetName val="SC ebit"/>
      <sheetName val="SC OI, sales"/>
      <sheetName val="RR,BR"/>
      <sheetName val="BR kort"/>
      <sheetName val="NYCK "/>
      <sheetName val="FEMÅR"/>
      <sheetName val="KFA"/>
      <sheetName val="EQ, INV,AVSK"/>
      <sheetName val="NIVÅ2"/>
      <sheetName val="AO"/>
      <sheetName val="SEGMENT"/>
      <sheetName val="Netdebt"/>
      <sheetName val="RR,BR Eng"/>
      <sheetName val=" NYCK, Eng"/>
      <sheetName val="KFA, Eng"/>
      <sheetName val="EQ -INV-AVSK, Eng "/>
      <sheetName val=" NIVÅ2, Eng"/>
      <sheetName val="AO eng"/>
      <sheetName val="SEGMENT e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06 98"/>
      <sheetName val="BIL06 97"/>
      <sheetName val="BIL06 96"/>
      <sheetName val="BIL06 9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Blad3"/>
      <sheetName val="Coloured"/>
    </sheetNames>
    <sheetDataSet>
      <sheetData sheetId="0" refreshError="1"/>
      <sheetData sheetId="1" refreshError="1"/>
      <sheetData sheetId="2" refreshError="1"/>
      <sheetData sheetId="3" refreshError="1">
        <row r="7">
          <cell r="M7" t="str">
            <v>Max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8"/>
  <sheetViews>
    <sheetView showZeros="0" tabSelected="1" zoomScaleNormal="100" workbookViewId="0">
      <selection activeCell="A52" sqref="A52"/>
    </sheetView>
  </sheetViews>
  <sheetFormatPr defaultRowHeight="12"/>
  <cols>
    <col min="1" max="1" width="39.5" style="8" customWidth="1"/>
    <col min="2" max="2" width="9.5" style="8" hidden="1" customWidth="1"/>
    <col min="3" max="3" width="7.6640625" style="8" customWidth="1"/>
    <col min="4" max="4" width="10.1640625" style="8" customWidth="1"/>
    <col min="5" max="5" width="10.5" style="8" bestFit="1" customWidth="1"/>
    <col min="6" max="6" width="3.1640625" style="1" customWidth="1"/>
    <col min="7" max="7" width="7.6640625" style="8" customWidth="1"/>
    <col min="8" max="8" width="10.1640625" style="8" customWidth="1"/>
    <col min="9" max="9" width="10.5" style="8" customWidth="1"/>
    <col min="10" max="10" width="3.1640625" style="1" customWidth="1"/>
    <col min="11" max="11" width="7.6640625" style="8" customWidth="1"/>
    <col min="12" max="12" width="10.1640625" style="8" customWidth="1"/>
    <col min="13" max="13" width="10.5" style="8" customWidth="1"/>
    <col min="14" max="14" width="3.1640625" style="1" customWidth="1"/>
    <col min="15" max="15" width="7.6640625" style="8" customWidth="1"/>
    <col min="16" max="16" width="10.1640625" style="8" customWidth="1"/>
    <col min="17" max="17" width="10.5" style="8" customWidth="1"/>
    <col min="18" max="16384" width="9.33203125" style="1"/>
  </cols>
  <sheetData>
    <row r="1" spans="1:17" ht="16.5" thickBot="1">
      <c r="A1" s="21" t="s">
        <v>157</v>
      </c>
      <c r="B1" s="22"/>
      <c r="C1" s="23"/>
      <c r="D1" s="24"/>
      <c r="E1" s="24"/>
      <c r="G1" s="23"/>
      <c r="H1" s="24"/>
      <c r="I1" s="24"/>
      <c r="K1" s="23"/>
      <c r="L1" s="24"/>
      <c r="M1" s="24"/>
      <c r="O1" s="23"/>
      <c r="P1" s="24"/>
      <c r="Q1" s="24"/>
    </row>
    <row r="2" spans="1:17">
      <c r="A2" s="131"/>
      <c r="B2" s="130"/>
      <c r="C2" s="129">
        <v>2017</v>
      </c>
      <c r="D2" s="128" t="s">
        <v>1</v>
      </c>
      <c r="E2" s="129" t="s">
        <v>104</v>
      </c>
      <c r="G2" s="129">
        <v>2017</v>
      </c>
      <c r="H2" s="128" t="s">
        <v>1</v>
      </c>
      <c r="I2" s="129" t="s">
        <v>104</v>
      </c>
      <c r="K2" s="129">
        <v>2017</v>
      </c>
      <c r="L2" s="128" t="s">
        <v>1</v>
      </c>
      <c r="M2" s="129" t="s">
        <v>104</v>
      </c>
      <c r="O2" s="129">
        <v>2017</v>
      </c>
      <c r="P2" s="128" t="s">
        <v>1</v>
      </c>
      <c r="Q2" s="129" t="s">
        <v>104</v>
      </c>
    </row>
    <row r="3" spans="1:17">
      <c r="A3" s="127" t="s">
        <v>52</v>
      </c>
      <c r="B3" s="126" t="s">
        <v>53</v>
      </c>
      <c r="C3" s="125" t="s">
        <v>3</v>
      </c>
      <c r="D3" s="124"/>
      <c r="E3" s="123" t="s">
        <v>106</v>
      </c>
      <c r="G3" s="125" t="s">
        <v>4</v>
      </c>
      <c r="H3" s="124"/>
      <c r="I3" s="123" t="s">
        <v>107</v>
      </c>
      <c r="K3" s="125" t="s">
        <v>5</v>
      </c>
      <c r="L3" s="124"/>
      <c r="M3" s="123" t="s">
        <v>108</v>
      </c>
      <c r="O3" s="125" t="s">
        <v>6</v>
      </c>
      <c r="P3" s="124"/>
      <c r="Q3" s="123" t="s">
        <v>109</v>
      </c>
    </row>
    <row r="4" spans="1:17">
      <c r="A4" s="25" t="s">
        <v>54</v>
      </c>
      <c r="B4" s="25"/>
      <c r="C4" s="26">
        <v>54608</v>
      </c>
      <c r="D4" s="26">
        <v>-167</v>
      </c>
      <c r="E4" s="122">
        <f>C4+D4</f>
        <v>54441</v>
      </c>
      <c r="F4" s="1" t="s">
        <v>55</v>
      </c>
      <c r="G4" s="26">
        <v>38290</v>
      </c>
      <c r="H4" s="26">
        <v>-122</v>
      </c>
      <c r="I4" s="122">
        <f>G4+H4</f>
        <v>38168</v>
      </c>
      <c r="K4" s="26">
        <v>25188</v>
      </c>
      <c r="L4" s="26">
        <v>-95</v>
      </c>
      <c r="M4" s="122">
        <f>K4+L4</f>
        <v>25093</v>
      </c>
      <c r="O4" s="26">
        <v>11806</v>
      </c>
      <c r="P4" s="26">
        <v>-58</v>
      </c>
      <c r="Q4" s="122">
        <f>O4+P4</f>
        <v>11748</v>
      </c>
    </row>
    <row r="5" spans="1:17">
      <c r="A5" s="27" t="s">
        <v>56</v>
      </c>
      <c r="B5" s="27" t="s">
        <v>57</v>
      </c>
      <c r="C5" s="28">
        <v>-50460</v>
      </c>
      <c r="D5" s="28"/>
      <c r="E5" s="121">
        <f t="shared" ref="E5:E14" si="0">C5+D5</f>
        <v>-50460</v>
      </c>
      <c r="G5" s="28">
        <v>-35043</v>
      </c>
      <c r="H5" s="28"/>
      <c r="I5" s="121">
        <f>G5+H5</f>
        <v>-35043</v>
      </c>
      <c r="K5" s="28">
        <v>-22876</v>
      </c>
      <c r="L5" s="28"/>
      <c r="M5" s="121">
        <f>K5+L5</f>
        <v>-22876</v>
      </c>
      <c r="O5" s="28">
        <v>-10784</v>
      </c>
      <c r="P5" s="28"/>
      <c r="Q5" s="121">
        <f>O5+P5</f>
        <v>-10784</v>
      </c>
    </row>
    <row r="6" spans="1:17">
      <c r="A6" s="29" t="s">
        <v>58</v>
      </c>
      <c r="B6" s="29"/>
      <c r="C6" s="30">
        <f>C4+C5</f>
        <v>4148</v>
      </c>
      <c r="D6" s="30">
        <f>D4+D5</f>
        <v>-167</v>
      </c>
      <c r="E6" s="120">
        <f t="shared" si="0"/>
        <v>3981</v>
      </c>
      <c r="G6" s="30">
        <f>G4+G5</f>
        <v>3247</v>
      </c>
      <c r="H6" s="30">
        <f>H4+H5</f>
        <v>-122</v>
      </c>
      <c r="I6" s="122">
        <f>G6+H6</f>
        <v>3125</v>
      </c>
      <c r="K6" s="30">
        <f>K4+K5</f>
        <v>2312</v>
      </c>
      <c r="L6" s="30">
        <f>L4+L5</f>
        <v>-95</v>
      </c>
      <c r="M6" s="120">
        <f>K6+L6</f>
        <v>2217</v>
      </c>
      <c r="O6" s="30">
        <f>O4+O5-1</f>
        <v>1021</v>
      </c>
      <c r="P6" s="30">
        <f>P4+P5</f>
        <v>-58</v>
      </c>
      <c r="Q6" s="120">
        <f>O6+P6-1</f>
        <v>962</v>
      </c>
    </row>
    <row r="7" spans="1:17">
      <c r="A7" s="25" t="s">
        <v>59</v>
      </c>
      <c r="B7" s="25" t="s">
        <v>60</v>
      </c>
      <c r="C7" s="26">
        <v>-2933</v>
      </c>
      <c r="D7" s="26"/>
      <c r="E7" s="122">
        <f t="shared" si="0"/>
        <v>-2933</v>
      </c>
      <c r="G7" s="26">
        <v>-2017</v>
      </c>
      <c r="H7" s="26"/>
      <c r="I7" s="122">
        <f>G7+H7</f>
        <v>-2017</v>
      </c>
      <c r="K7" s="26">
        <v>-1467</v>
      </c>
      <c r="L7" s="26"/>
      <c r="M7" s="122">
        <f>K7+L7</f>
        <v>-1467</v>
      </c>
      <c r="O7" s="26">
        <v>-716</v>
      </c>
      <c r="P7" s="26"/>
      <c r="Q7" s="122">
        <f t="shared" ref="Q7:Q11" si="1">O7+P7</f>
        <v>-716</v>
      </c>
    </row>
    <row r="8" spans="1:17" hidden="1">
      <c r="A8" s="25" t="s">
        <v>61</v>
      </c>
      <c r="B8" s="25"/>
      <c r="C8" s="26">
        <v>0</v>
      </c>
      <c r="D8" s="26">
        <v>0</v>
      </c>
      <c r="E8" s="122">
        <f t="shared" si="0"/>
        <v>0</v>
      </c>
      <c r="G8" s="26"/>
      <c r="H8" s="26"/>
      <c r="I8" s="122"/>
      <c r="K8" s="26"/>
      <c r="L8" s="26"/>
      <c r="M8" s="122"/>
      <c r="O8" s="26"/>
      <c r="P8" s="26"/>
      <c r="Q8" s="122">
        <f t="shared" si="1"/>
        <v>0</v>
      </c>
    </row>
    <row r="9" spans="1:17" hidden="1">
      <c r="A9" s="25" t="s">
        <v>62</v>
      </c>
      <c r="B9" s="25" t="s">
        <v>63</v>
      </c>
      <c r="C9" s="26">
        <v>0</v>
      </c>
      <c r="D9" s="26">
        <v>0</v>
      </c>
      <c r="E9" s="122">
        <f t="shared" si="0"/>
        <v>0</v>
      </c>
      <c r="G9" s="26"/>
      <c r="H9" s="26"/>
      <c r="I9" s="122"/>
      <c r="K9" s="26"/>
      <c r="L9" s="26"/>
      <c r="M9" s="122"/>
      <c r="O9" s="26"/>
      <c r="P9" s="26"/>
      <c r="Q9" s="122">
        <f t="shared" si="1"/>
        <v>0</v>
      </c>
    </row>
    <row r="10" spans="1:17" hidden="1">
      <c r="A10" s="32" t="s">
        <v>64</v>
      </c>
      <c r="B10" s="32"/>
      <c r="C10" s="9">
        <v>0</v>
      </c>
      <c r="D10" s="9">
        <v>0</v>
      </c>
      <c r="E10" s="122">
        <f t="shared" si="0"/>
        <v>0</v>
      </c>
      <c r="F10" s="14"/>
      <c r="G10" s="9"/>
      <c r="H10" s="9"/>
      <c r="I10" s="122"/>
      <c r="J10" s="14"/>
      <c r="K10" s="9"/>
      <c r="L10" s="9"/>
      <c r="M10" s="118"/>
      <c r="N10" s="14"/>
      <c r="O10" s="9"/>
      <c r="P10" s="9"/>
      <c r="Q10" s="122">
        <f t="shared" si="1"/>
        <v>0</v>
      </c>
    </row>
    <row r="11" spans="1:17" hidden="1">
      <c r="A11" s="32" t="s">
        <v>65</v>
      </c>
      <c r="B11" s="32"/>
      <c r="C11" s="9">
        <v>0</v>
      </c>
      <c r="D11" s="9">
        <v>0</v>
      </c>
      <c r="E11" s="122">
        <f t="shared" si="0"/>
        <v>0</v>
      </c>
      <c r="F11" s="14"/>
      <c r="G11" s="9"/>
      <c r="H11" s="9"/>
      <c r="I11" s="122"/>
      <c r="J11" s="14"/>
      <c r="K11" s="9"/>
      <c r="L11" s="9"/>
      <c r="M11" s="118"/>
      <c r="N11" s="14"/>
      <c r="O11" s="9"/>
      <c r="P11" s="9"/>
      <c r="Q11" s="122">
        <f t="shared" si="1"/>
        <v>0</v>
      </c>
    </row>
    <row r="12" spans="1:17">
      <c r="A12" s="27" t="s">
        <v>113</v>
      </c>
      <c r="B12" s="27"/>
      <c r="C12" s="28">
        <v>26</v>
      </c>
      <c r="D12" s="28"/>
      <c r="E12" s="121">
        <f t="shared" si="0"/>
        <v>26</v>
      </c>
      <c r="G12" s="28">
        <v>10</v>
      </c>
      <c r="H12" s="28"/>
      <c r="I12" s="121">
        <f>G12+H12</f>
        <v>10</v>
      </c>
      <c r="K12" s="28">
        <v>6</v>
      </c>
      <c r="L12" s="28"/>
      <c r="M12" s="121">
        <f>K12+L12</f>
        <v>6</v>
      </c>
      <c r="O12" s="28">
        <v>-3</v>
      </c>
      <c r="P12" s="28"/>
      <c r="Q12" s="121">
        <f t="shared" ref="Q12:Q19" si="2">O12+P12</f>
        <v>-3</v>
      </c>
    </row>
    <row r="13" spans="1:17">
      <c r="A13" s="29" t="s">
        <v>66</v>
      </c>
      <c r="B13" s="29"/>
      <c r="C13" s="30">
        <f>C6+C7+C12+0.5</f>
        <v>1241.5</v>
      </c>
      <c r="D13" s="30">
        <f>D6+D7+D12</f>
        <v>-167</v>
      </c>
      <c r="E13" s="120">
        <f t="shared" si="0"/>
        <v>1074.5</v>
      </c>
      <c r="G13" s="30">
        <f>G6+G7+G12</f>
        <v>1240</v>
      </c>
      <c r="H13" s="30">
        <f>H6+H7+H12</f>
        <v>-122</v>
      </c>
      <c r="I13" s="120">
        <f>G13+H13</f>
        <v>1118</v>
      </c>
      <c r="K13" s="30">
        <f>K6+K7+K12-1</f>
        <v>850</v>
      </c>
      <c r="L13" s="30">
        <f>L6+L7+L12</f>
        <v>-95</v>
      </c>
      <c r="M13" s="120">
        <f>K13+L13-1</f>
        <v>754</v>
      </c>
      <c r="O13" s="30">
        <f>O6+O7+O12</f>
        <v>302</v>
      </c>
      <c r="P13" s="30">
        <f>P6+P7+P12</f>
        <v>-58</v>
      </c>
      <c r="Q13" s="120">
        <f t="shared" si="2"/>
        <v>244</v>
      </c>
    </row>
    <row r="14" spans="1:17">
      <c r="A14" s="25" t="s">
        <v>67</v>
      </c>
      <c r="B14" s="25"/>
      <c r="C14" s="26">
        <v>39</v>
      </c>
      <c r="D14" s="26">
        <v>0</v>
      </c>
      <c r="E14" s="122">
        <f t="shared" si="0"/>
        <v>39</v>
      </c>
      <c r="G14" s="26">
        <v>28</v>
      </c>
      <c r="H14" s="26">
        <v>0</v>
      </c>
      <c r="I14" s="122">
        <f>G14+H14</f>
        <v>28</v>
      </c>
      <c r="K14" s="26">
        <v>23</v>
      </c>
      <c r="L14" s="26">
        <v>0</v>
      </c>
      <c r="M14" s="122">
        <f t="shared" ref="M14:M19" si="3">K14+L14</f>
        <v>23</v>
      </c>
      <c r="O14" s="26">
        <v>17</v>
      </c>
      <c r="P14" s="26">
        <v>0</v>
      </c>
      <c r="Q14" s="122">
        <f t="shared" si="2"/>
        <v>17</v>
      </c>
    </row>
    <row r="15" spans="1:17">
      <c r="A15" s="27" t="s">
        <v>68</v>
      </c>
      <c r="B15" s="27"/>
      <c r="C15" s="28">
        <v>-130</v>
      </c>
      <c r="D15" s="28"/>
      <c r="E15" s="121">
        <f>C15+D15</f>
        <v>-130</v>
      </c>
      <c r="G15" s="28">
        <v>-98</v>
      </c>
      <c r="H15" s="28"/>
      <c r="I15" s="121">
        <f>G15+H15</f>
        <v>-98</v>
      </c>
      <c r="K15" s="28">
        <v>-68</v>
      </c>
      <c r="L15" s="28"/>
      <c r="M15" s="121">
        <f t="shared" si="3"/>
        <v>-68</v>
      </c>
      <c r="O15" s="28">
        <v>-36</v>
      </c>
      <c r="P15" s="28"/>
      <c r="Q15" s="121">
        <f t="shared" si="2"/>
        <v>-36</v>
      </c>
    </row>
    <row r="16" spans="1:17">
      <c r="A16" s="29" t="s">
        <v>69</v>
      </c>
      <c r="B16" s="29"/>
      <c r="C16" s="30">
        <f>C14+C15</f>
        <v>-91</v>
      </c>
      <c r="D16" s="30">
        <f>D14+D15</f>
        <v>0</v>
      </c>
      <c r="E16" s="120">
        <f t="shared" ref="E16:E21" si="4">C16+D16</f>
        <v>-91</v>
      </c>
      <c r="G16" s="30">
        <f>G14+G15</f>
        <v>-70</v>
      </c>
      <c r="H16" s="30">
        <f>H14+H15</f>
        <v>0</v>
      </c>
      <c r="I16" s="120">
        <f>G16+H16</f>
        <v>-70</v>
      </c>
      <c r="K16" s="30">
        <f>K14+K15</f>
        <v>-45</v>
      </c>
      <c r="L16" s="30">
        <f>L14+L15</f>
        <v>0</v>
      </c>
      <c r="M16" s="120">
        <f t="shared" si="3"/>
        <v>-45</v>
      </c>
      <c r="O16" s="30">
        <f>O14+O15</f>
        <v>-19</v>
      </c>
      <c r="P16" s="30">
        <f>P14+P15</f>
        <v>0</v>
      </c>
      <c r="Q16" s="120">
        <f t="shared" si="2"/>
        <v>-19</v>
      </c>
    </row>
    <row r="17" spans="1:17">
      <c r="A17" s="29" t="s">
        <v>70</v>
      </c>
      <c r="B17" s="29"/>
      <c r="C17" s="30">
        <f>C13+C16-0.5</f>
        <v>1150</v>
      </c>
      <c r="D17" s="30">
        <f>D13+D16</f>
        <v>-167</v>
      </c>
      <c r="E17" s="120">
        <f t="shared" si="4"/>
        <v>983</v>
      </c>
      <c r="G17" s="30">
        <f>G13+G16-1</f>
        <v>1169</v>
      </c>
      <c r="H17" s="30">
        <f>H13+H16</f>
        <v>-122</v>
      </c>
      <c r="I17" s="120">
        <f>G17+H17+0.5</f>
        <v>1047.5</v>
      </c>
      <c r="K17" s="30">
        <f>K13+K16</f>
        <v>805</v>
      </c>
      <c r="L17" s="30">
        <f>L13+L16</f>
        <v>-95</v>
      </c>
      <c r="M17" s="120">
        <f>K17+L17-1</f>
        <v>709</v>
      </c>
      <c r="O17" s="30">
        <f>O13+O16</f>
        <v>283</v>
      </c>
      <c r="P17" s="30">
        <f>P13+P16</f>
        <v>-58</v>
      </c>
      <c r="Q17" s="120">
        <f t="shared" si="2"/>
        <v>225</v>
      </c>
    </row>
    <row r="18" spans="1:17">
      <c r="A18" s="32" t="s">
        <v>158</v>
      </c>
      <c r="B18" s="32"/>
      <c r="C18" s="9">
        <v>-141</v>
      </c>
      <c r="D18" s="9">
        <v>35</v>
      </c>
      <c r="E18" s="121">
        <f t="shared" si="4"/>
        <v>-106</v>
      </c>
      <c r="G18" s="9">
        <v>-194</v>
      </c>
      <c r="H18" s="9">
        <v>27</v>
      </c>
      <c r="I18" s="121">
        <f>G18+H18</f>
        <v>-167</v>
      </c>
      <c r="K18" s="9">
        <v>-133</v>
      </c>
      <c r="L18" s="9">
        <v>21</v>
      </c>
      <c r="M18" s="121">
        <f t="shared" si="3"/>
        <v>-112</v>
      </c>
      <c r="O18" s="9">
        <v>-47</v>
      </c>
      <c r="P18" s="9">
        <v>13</v>
      </c>
      <c r="Q18" s="121">
        <f t="shared" si="2"/>
        <v>-34</v>
      </c>
    </row>
    <row r="19" spans="1:17">
      <c r="A19" s="33" t="s">
        <v>71</v>
      </c>
      <c r="B19" s="34"/>
      <c r="C19" s="35">
        <f>C17+C18</f>
        <v>1009</v>
      </c>
      <c r="D19" s="35">
        <f>D17+D18</f>
        <v>-132</v>
      </c>
      <c r="E19" s="119">
        <f t="shared" si="4"/>
        <v>877</v>
      </c>
      <c r="G19" s="35">
        <f>G17+G18</f>
        <v>975</v>
      </c>
      <c r="H19" s="35">
        <f>H17+H18+0.5</f>
        <v>-94.5</v>
      </c>
      <c r="I19" s="117">
        <f>G19+H19</f>
        <v>880.5</v>
      </c>
      <c r="K19" s="35">
        <f>K17+K18</f>
        <v>672</v>
      </c>
      <c r="L19" s="35">
        <f>L17+L18</f>
        <v>-74</v>
      </c>
      <c r="M19" s="119">
        <f t="shared" si="3"/>
        <v>598</v>
      </c>
      <c r="O19" s="35">
        <f>O17+O18+1</f>
        <v>237</v>
      </c>
      <c r="P19" s="35">
        <f>P17+P18+1</f>
        <v>-44</v>
      </c>
      <c r="Q19" s="119">
        <f t="shared" si="2"/>
        <v>193</v>
      </c>
    </row>
    <row r="20" spans="1:17">
      <c r="A20" s="25"/>
      <c r="B20" s="25"/>
      <c r="C20" s="30"/>
      <c r="D20" s="30"/>
      <c r="E20" s="122">
        <f t="shared" si="4"/>
        <v>0</v>
      </c>
      <c r="G20" s="30"/>
      <c r="H20" s="30"/>
      <c r="I20" s="122"/>
      <c r="K20" s="30"/>
      <c r="L20" s="30"/>
      <c r="M20" s="120"/>
      <c r="O20" s="30"/>
      <c r="P20" s="30"/>
      <c r="Q20" s="120"/>
    </row>
    <row r="21" spans="1:17">
      <c r="A21" s="29" t="s">
        <v>72</v>
      </c>
      <c r="B21" s="29"/>
      <c r="C21" s="30"/>
      <c r="D21" s="30"/>
      <c r="E21" s="122">
        <f t="shared" si="4"/>
        <v>0</v>
      </c>
      <c r="G21" s="30"/>
      <c r="H21" s="30"/>
      <c r="I21" s="122"/>
      <c r="K21" s="30"/>
      <c r="L21" s="30"/>
      <c r="M21" s="120"/>
      <c r="O21" s="30"/>
      <c r="P21" s="30"/>
      <c r="Q21" s="120"/>
    </row>
    <row r="22" spans="1:17">
      <c r="A22" s="25" t="s">
        <v>73</v>
      </c>
      <c r="B22" s="25"/>
      <c r="C22" s="26">
        <v>1004</v>
      </c>
      <c r="D22" s="26">
        <v>-132</v>
      </c>
      <c r="E22" s="122">
        <v>872</v>
      </c>
      <c r="G22" s="26">
        <v>971</v>
      </c>
      <c r="H22" s="26">
        <f>-94-0.5</f>
        <v>-94.5</v>
      </c>
      <c r="I22" s="122">
        <v>877</v>
      </c>
      <c r="K22" s="26">
        <v>670</v>
      </c>
      <c r="L22" s="26">
        <v>-74</v>
      </c>
      <c r="M22" s="122">
        <v>596</v>
      </c>
      <c r="O22" s="26">
        <v>239</v>
      </c>
      <c r="P22" s="26">
        <v>-44</v>
      </c>
      <c r="Q22" s="122">
        <v>195</v>
      </c>
    </row>
    <row r="23" spans="1:17">
      <c r="A23" s="27" t="s">
        <v>103</v>
      </c>
      <c r="B23" s="27"/>
      <c r="C23" s="28">
        <v>4.5952000000000002</v>
      </c>
      <c r="D23" s="28">
        <v>0</v>
      </c>
      <c r="E23" s="121">
        <f>C23+D23</f>
        <v>4.5952000000000002</v>
      </c>
      <c r="G23" s="28">
        <v>4</v>
      </c>
      <c r="H23" s="28">
        <v>0</v>
      </c>
      <c r="I23" s="121">
        <f>G23+H23</f>
        <v>4</v>
      </c>
      <c r="K23" s="28">
        <v>2</v>
      </c>
      <c r="L23" s="28">
        <v>0</v>
      </c>
      <c r="M23" s="121">
        <f t="shared" ref="M23" si="5">K23+L23</f>
        <v>2</v>
      </c>
      <c r="O23" s="28">
        <v>-2</v>
      </c>
      <c r="P23" s="28">
        <v>0</v>
      </c>
      <c r="Q23" s="121">
        <f>O23+P23</f>
        <v>-2</v>
      </c>
    </row>
    <row r="24" spans="1:17">
      <c r="A24" s="29" t="s">
        <v>71</v>
      </c>
      <c r="B24" s="29"/>
      <c r="C24" s="30">
        <f>C22+C23</f>
        <v>1008.5952</v>
      </c>
      <c r="D24" s="30">
        <v>-132</v>
      </c>
      <c r="E24" s="120">
        <f>E22+E23</f>
        <v>876.59519999999998</v>
      </c>
      <c r="G24" s="30">
        <f>G22+G23</f>
        <v>975</v>
      </c>
      <c r="H24" s="30">
        <f>H22+H23</f>
        <v>-94.5</v>
      </c>
      <c r="I24" s="120">
        <f>I22+I23</f>
        <v>881</v>
      </c>
      <c r="K24" s="30">
        <f>K22+K23</f>
        <v>672</v>
      </c>
      <c r="L24" s="30">
        <f>L22+L23</f>
        <v>-74</v>
      </c>
      <c r="M24" s="120">
        <f>M22+M23</f>
        <v>598</v>
      </c>
      <c r="O24" s="30">
        <f>O22+O23</f>
        <v>237</v>
      </c>
      <c r="P24" s="30">
        <f>P22+P23</f>
        <v>-44</v>
      </c>
      <c r="Q24" s="120">
        <f>Q22+Q23</f>
        <v>193</v>
      </c>
    </row>
    <row r="25" spans="1:17">
      <c r="A25" s="11"/>
      <c r="B25" s="11"/>
      <c r="C25" s="11"/>
      <c r="D25" s="11"/>
      <c r="E25" s="11"/>
      <c r="K25" s="11"/>
      <c r="L25" s="11"/>
      <c r="M25" s="11"/>
      <c r="O25" s="11"/>
      <c r="P25" s="11"/>
      <c r="Q25" s="11"/>
    </row>
    <row r="26" spans="1:17">
      <c r="A26" s="6" t="s">
        <v>143</v>
      </c>
      <c r="B26" s="31"/>
      <c r="C26" s="135">
        <f>C22/(((108073600*5)+(108082499*8))/13/1000000)</f>
        <v>9.289494639477617</v>
      </c>
      <c r="D26" s="31"/>
      <c r="E26" s="136">
        <f>E22/(((108073600*5)+(108082499*8))/13/1000000)</f>
        <v>8.0681666589885275</v>
      </c>
      <c r="G26" s="137">
        <f>G22/(((108073600*5)+(108082499*5))/10/1000000)</f>
        <v>8.984247999405282</v>
      </c>
      <c r="I26" s="137">
        <f>I22/(((108073600*5)+(108082499*5))/10/1000000)</f>
        <v>8.1145061745400948</v>
      </c>
      <c r="K26" s="136">
        <f>K22/(((108073600*5)+(108082499*2))/7/1000000)</f>
        <v>6.1993330263169835</v>
      </c>
      <c r="L26" s="31"/>
      <c r="M26" s="136">
        <f>M22/(((108073600*5)+(108082499*2))/7/1000000)</f>
        <v>5.5146305726640632</v>
      </c>
      <c r="O26" s="136">
        <f>O22/(108073600/1000000)</f>
        <v>2.2114558967222337</v>
      </c>
      <c r="P26" s="31"/>
      <c r="Q26" s="136">
        <f>Q22/(108073600/1000000)</f>
        <v>1.8043259408403163</v>
      </c>
    </row>
    <row r="27" spans="1:17">
      <c r="A27" s="11"/>
      <c r="B27" s="11"/>
      <c r="C27" s="11"/>
      <c r="D27" s="11"/>
      <c r="E27" s="11"/>
      <c r="K27" s="11"/>
      <c r="L27" s="11"/>
      <c r="M27" s="11"/>
      <c r="O27" s="11"/>
      <c r="P27" s="11"/>
      <c r="Q27" s="11"/>
    </row>
    <row r="28" spans="1:17">
      <c r="A28" s="11"/>
      <c r="B28" s="11"/>
      <c r="C28" s="11"/>
      <c r="D28" s="11"/>
      <c r="E28" s="11"/>
      <c r="K28" s="11"/>
      <c r="L28" s="11"/>
      <c r="M28" s="11"/>
      <c r="O28" s="11"/>
      <c r="P28" s="11"/>
      <c r="Q28" s="11"/>
    </row>
    <row r="29" spans="1:17">
      <c r="A29" s="11"/>
      <c r="B29" s="11"/>
      <c r="C29" s="11"/>
      <c r="D29" s="11"/>
      <c r="E29" s="11"/>
      <c r="G29" s="11"/>
      <c r="H29" s="11"/>
      <c r="I29" s="11"/>
      <c r="K29" s="11"/>
      <c r="L29" s="11"/>
      <c r="M29" s="11"/>
      <c r="O29" s="11"/>
      <c r="P29" s="11"/>
      <c r="Q29" s="11"/>
    </row>
    <row r="30" spans="1:17">
      <c r="A30" s="11"/>
      <c r="B30" s="11"/>
      <c r="C30" s="11"/>
      <c r="D30" s="11"/>
      <c r="E30" s="11"/>
      <c r="G30" s="11"/>
      <c r="H30" s="11"/>
      <c r="I30" s="11"/>
      <c r="K30" s="11"/>
      <c r="L30" s="11"/>
      <c r="M30" s="11"/>
      <c r="O30" s="11"/>
      <c r="P30" s="11"/>
      <c r="Q30" s="11"/>
    </row>
    <row r="31" spans="1:17">
      <c r="A31" s="11"/>
      <c r="B31" s="11"/>
      <c r="C31" s="11"/>
      <c r="D31" s="11"/>
      <c r="E31" s="11"/>
      <c r="G31" s="11"/>
      <c r="H31" s="11"/>
      <c r="I31" s="11"/>
      <c r="K31" s="11"/>
      <c r="L31" s="11"/>
      <c r="M31" s="11"/>
      <c r="O31" s="11"/>
      <c r="P31" s="11"/>
      <c r="Q31" s="11"/>
    </row>
    <row r="32" spans="1:17">
      <c r="A32" s="11"/>
      <c r="B32" s="11"/>
      <c r="C32" s="11"/>
      <c r="D32" s="11"/>
      <c r="E32" s="11"/>
      <c r="G32" s="11"/>
      <c r="H32" s="11"/>
      <c r="I32" s="11"/>
      <c r="K32" s="11"/>
      <c r="L32" s="11"/>
      <c r="M32" s="11"/>
      <c r="O32" s="11"/>
      <c r="P32" s="11"/>
      <c r="Q32" s="11"/>
    </row>
    <row r="33" spans="1:17">
      <c r="A33" s="11"/>
      <c r="B33" s="11"/>
      <c r="C33" s="11"/>
      <c r="D33" s="11"/>
      <c r="E33" s="11"/>
      <c r="G33" s="11"/>
      <c r="H33" s="11"/>
      <c r="I33" s="11"/>
      <c r="K33" s="11"/>
      <c r="L33" s="11"/>
      <c r="M33" s="11"/>
      <c r="O33" s="11"/>
      <c r="P33" s="11"/>
      <c r="Q33" s="11"/>
    </row>
    <row r="34" spans="1:17">
      <c r="A34" s="31"/>
      <c r="B34" s="31"/>
      <c r="C34" s="31"/>
      <c r="D34" s="31"/>
      <c r="E34" s="31"/>
      <c r="G34" s="31"/>
      <c r="H34" s="31"/>
      <c r="I34" s="31"/>
      <c r="K34" s="31"/>
      <c r="L34" s="31"/>
      <c r="M34" s="31"/>
      <c r="O34" s="31"/>
      <c r="P34" s="31"/>
      <c r="Q34" s="31"/>
    </row>
    <row r="35" spans="1:17">
      <c r="A35" s="11"/>
      <c r="B35" s="11"/>
      <c r="C35" s="11"/>
      <c r="D35" s="11"/>
      <c r="E35" s="11"/>
      <c r="G35" s="11"/>
      <c r="H35" s="11"/>
      <c r="I35" s="11"/>
      <c r="K35" s="11"/>
      <c r="L35" s="11"/>
      <c r="M35" s="11"/>
      <c r="O35" s="11"/>
      <c r="P35" s="11"/>
      <c r="Q35" s="11"/>
    </row>
    <row r="36" spans="1:17">
      <c r="A36" s="11"/>
      <c r="B36" s="11"/>
      <c r="C36" s="11"/>
      <c r="D36" s="11"/>
      <c r="E36" s="11"/>
      <c r="G36" s="11"/>
      <c r="H36" s="11"/>
      <c r="I36" s="11"/>
      <c r="K36" s="11"/>
      <c r="L36" s="11"/>
      <c r="M36" s="11"/>
      <c r="O36" s="11"/>
      <c r="P36" s="11"/>
      <c r="Q36" s="11"/>
    </row>
    <row r="37" spans="1:17">
      <c r="A37" s="11"/>
      <c r="B37" s="11"/>
      <c r="C37" s="11"/>
      <c r="D37" s="11"/>
      <c r="E37" s="11"/>
      <c r="G37" s="11"/>
      <c r="H37" s="11"/>
      <c r="I37" s="11"/>
      <c r="K37" s="11"/>
      <c r="L37" s="11"/>
      <c r="M37" s="11"/>
      <c r="O37" s="11"/>
      <c r="P37" s="11"/>
      <c r="Q37" s="11"/>
    </row>
    <row r="38" spans="1:17">
      <c r="A38" s="31"/>
      <c r="B38" s="31"/>
      <c r="C38" s="31"/>
      <c r="D38" s="31"/>
      <c r="E38" s="31"/>
      <c r="G38" s="31"/>
      <c r="H38" s="31"/>
      <c r="I38" s="31"/>
      <c r="K38" s="31"/>
      <c r="L38" s="31"/>
      <c r="M38" s="31"/>
      <c r="O38" s="31"/>
      <c r="P38" s="31"/>
      <c r="Q38" s="31"/>
    </row>
    <row r="39" spans="1:17">
      <c r="A39" s="11"/>
      <c r="B39" s="11"/>
      <c r="C39" s="11"/>
      <c r="D39" s="11"/>
      <c r="E39" s="11"/>
      <c r="G39" s="11"/>
      <c r="H39" s="11"/>
      <c r="I39" s="11"/>
      <c r="K39" s="11"/>
      <c r="L39" s="11"/>
      <c r="M39" s="11"/>
      <c r="O39" s="11"/>
      <c r="P39" s="11"/>
      <c r="Q39" s="11"/>
    </row>
    <row r="40" spans="1:17">
      <c r="A40" s="11"/>
      <c r="B40" s="11"/>
      <c r="C40" s="11"/>
      <c r="D40" s="11"/>
      <c r="E40" s="11"/>
      <c r="G40" s="11"/>
      <c r="H40" s="11"/>
      <c r="I40" s="11"/>
      <c r="K40" s="11"/>
      <c r="L40" s="11"/>
      <c r="M40" s="11"/>
      <c r="O40" s="11"/>
      <c r="P40" s="11"/>
      <c r="Q40" s="11"/>
    </row>
    <row r="41" spans="1:17">
      <c r="A41" s="11"/>
      <c r="B41" s="11"/>
      <c r="C41" s="11"/>
      <c r="D41" s="11"/>
      <c r="E41" s="11"/>
      <c r="G41" s="11"/>
      <c r="H41" s="11"/>
      <c r="I41" s="11"/>
      <c r="K41" s="11"/>
      <c r="L41" s="11"/>
      <c r="M41" s="11"/>
      <c r="O41" s="11"/>
      <c r="P41" s="11"/>
      <c r="Q41" s="11"/>
    </row>
    <row r="42" spans="1:17">
      <c r="A42" s="11"/>
      <c r="B42" s="11"/>
      <c r="C42" s="11"/>
      <c r="D42" s="11"/>
      <c r="E42" s="11"/>
      <c r="G42" s="11"/>
      <c r="H42" s="11"/>
      <c r="I42" s="11"/>
      <c r="K42" s="11"/>
      <c r="L42" s="11"/>
      <c r="M42" s="11"/>
      <c r="O42" s="11"/>
      <c r="P42" s="11"/>
      <c r="Q42" s="11"/>
    </row>
    <row r="43" spans="1:17">
      <c r="A43" s="31"/>
      <c r="B43" s="31"/>
      <c r="C43" s="31"/>
      <c r="D43" s="31"/>
      <c r="E43" s="31"/>
      <c r="G43" s="31"/>
      <c r="H43" s="31"/>
      <c r="I43" s="31"/>
      <c r="K43" s="31"/>
      <c r="L43" s="31"/>
      <c r="M43" s="31"/>
      <c r="O43" s="31"/>
      <c r="P43" s="31"/>
      <c r="Q43" s="31"/>
    </row>
    <row r="44" spans="1:17">
      <c r="A44" s="15"/>
      <c r="B44" s="15"/>
      <c r="C44" s="15"/>
      <c r="D44" s="15"/>
      <c r="E44" s="15"/>
      <c r="G44" s="15"/>
      <c r="H44" s="15"/>
      <c r="I44" s="15"/>
      <c r="K44" s="15"/>
      <c r="L44" s="15"/>
      <c r="M44" s="15"/>
      <c r="O44" s="15"/>
      <c r="P44" s="15"/>
      <c r="Q44" s="15"/>
    </row>
    <row r="45" spans="1:17">
      <c r="A45" s="11"/>
      <c r="B45" s="11"/>
      <c r="C45" s="11"/>
      <c r="D45" s="11"/>
      <c r="E45" s="11"/>
      <c r="G45" s="11"/>
      <c r="H45" s="11"/>
      <c r="I45" s="11"/>
      <c r="K45" s="11"/>
      <c r="L45" s="11"/>
      <c r="M45" s="11"/>
      <c r="O45" s="11"/>
      <c r="P45" s="11"/>
      <c r="Q45" s="11"/>
    </row>
    <row r="46" spans="1:17">
      <c r="A46" s="11"/>
      <c r="B46" s="11"/>
      <c r="C46" s="11"/>
      <c r="D46" s="11"/>
      <c r="E46" s="11"/>
      <c r="G46" s="11"/>
      <c r="H46" s="11"/>
      <c r="I46" s="11"/>
      <c r="K46" s="11"/>
      <c r="L46" s="11"/>
      <c r="M46" s="11"/>
      <c r="O46" s="11"/>
      <c r="P46" s="11"/>
      <c r="Q46" s="11"/>
    </row>
    <row r="47" spans="1:17">
      <c r="A47" s="11"/>
      <c r="B47" s="11"/>
      <c r="C47" s="11"/>
      <c r="D47" s="11"/>
      <c r="E47" s="11"/>
      <c r="G47" s="11"/>
      <c r="H47" s="11"/>
      <c r="I47" s="11"/>
      <c r="K47" s="11"/>
      <c r="L47" s="11"/>
      <c r="M47" s="11"/>
      <c r="O47" s="11"/>
      <c r="P47" s="11"/>
      <c r="Q47" s="11"/>
    </row>
    <row r="48" spans="1:17">
      <c r="A48" s="11"/>
      <c r="B48" s="11"/>
      <c r="C48" s="11"/>
      <c r="D48" s="11"/>
      <c r="E48" s="11"/>
      <c r="G48" s="11"/>
      <c r="H48" s="11"/>
      <c r="I48" s="11"/>
      <c r="K48" s="11"/>
      <c r="L48" s="11"/>
      <c r="M48" s="11"/>
      <c r="O48" s="11"/>
      <c r="P48" s="11"/>
      <c r="Q48" s="11"/>
    </row>
    <row r="49" spans="1:17">
      <c r="A49" s="31"/>
      <c r="B49" s="31"/>
      <c r="C49" s="31"/>
      <c r="D49" s="31"/>
      <c r="E49" s="31"/>
      <c r="G49" s="31"/>
      <c r="H49" s="31"/>
      <c r="I49" s="31"/>
      <c r="K49" s="31"/>
      <c r="L49" s="31"/>
      <c r="M49" s="31"/>
      <c r="O49" s="31"/>
      <c r="P49" s="31"/>
      <c r="Q49" s="31"/>
    </row>
    <row r="50" spans="1:17">
      <c r="A50" s="11"/>
      <c r="B50" s="11"/>
      <c r="C50" s="11"/>
      <c r="D50" s="11"/>
      <c r="E50" s="11"/>
      <c r="G50" s="11"/>
      <c r="H50" s="11"/>
      <c r="I50" s="11"/>
      <c r="K50" s="11"/>
      <c r="L50" s="11"/>
      <c r="M50" s="11"/>
      <c r="O50" s="11"/>
      <c r="P50" s="11"/>
      <c r="Q50" s="11"/>
    </row>
    <row r="51" spans="1:17">
      <c r="A51" s="11"/>
      <c r="B51" s="11"/>
      <c r="C51" s="11"/>
      <c r="D51" s="11"/>
      <c r="E51" s="11"/>
      <c r="G51" s="11"/>
      <c r="H51" s="11"/>
      <c r="I51" s="11"/>
      <c r="K51" s="11"/>
      <c r="L51" s="11"/>
      <c r="M51" s="11"/>
      <c r="O51" s="11"/>
      <c r="P51" s="11"/>
      <c r="Q51" s="11"/>
    </row>
    <row r="52" spans="1:17">
      <c r="A52" s="11"/>
      <c r="B52" s="11"/>
      <c r="C52" s="11"/>
      <c r="D52" s="11"/>
      <c r="E52" s="11"/>
      <c r="G52" s="11"/>
      <c r="H52" s="11"/>
      <c r="I52" s="11"/>
      <c r="K52" s="11"/>
      <c r="L52" s="11"/>
      <c r="M52" s="11"/>
      <c r="O52" s="11"/>
      <c r="P52" s="11"/>
      <c r="Q52" s="11"/>
    </row>
    <row r="53" spans="1:17">
      <c r="A53" s="11"/>
      <c r="B53" s="11"/>
      <c r="C53" s="11"/>
      <c r="D53" s="11"/>
      <c r="E53" s="11"/>
      <c r="G53" s="11"/>
      <c r="H53" s="11"/>
      <c r="I53" s="11"/>
      <c r="K53" s="11"/>
      <c r="L53" s="11"/>
      <c r="M53" s="11"/>
      <c r="O53" s="11"/>
      <c r="P53" s="11"/>
      <c r="Q53" s="11"/>
    </row>
    <row r="54" spans="1:17">
      <c r="A54" s="11"/>
      <c r="B54" s="11"/>
      <c r="C54" s="11"/>
      <c r="D54" s="11"/>
      <c r="E54" s="11"/>
      <c r="G54" s="11"/>
      <c r="H54" s="11"/>
      <c r="I54" s="11"/>
      <c r="K54" s="11"/>
      <c r="L54" s="11"/>
      <c r="M54" s="11"/>
      <c r="O54" s="11"/>
      <c r="P54" s="11"/>
      <c r="Q54" s="11"/>
    </row>
    <row r="55" spans="1:17">
      <c r="A55" s="11"/>
      <c r="B55" s="11"/>
      <c r="C55" s="11"/>
      <c r="D55" s="11"/>
      <c r="E55" s="11"/>
      <c r="G55" s="11"/>
      <c r="H55" s="11"/>
      <c r="I55" s="11"/>
      <c r="K55" s="11"/>
      <c r="L55" s="11"/>
      <c r="M55" s="11"/>
      <c r="O55" s="11"/>
      <c r="P55" s="11"/>
      <c r="Q55" s="11"/>
    </row>
    <row r="56" spans="1:17">
      <c r="A56" s="11"/>
      <c r="B56" s="11"/>
      <c r="C56" s="11"/>
      <c r="D56" s="11"/>
      <c r="E56" s="11"/>
      <c r="G56" s="11"/>
      <c r="H56" s="11"/>
      <c r="I56" s="11"/>
      <c r="K56" s="11"/>
      <c r="L56" s="11"/>
      <c r="M56" s="11"/>
      <c r="O56" s="11"/>
      <c r="P56" s="11"/>
      <c r="Q56" s="11"/>
    </row>
    <row r="57" spans="1:17">
      <c r="A57" s="31"/>
      <c r="B57" s="31"/>
      <c r="C57" s="31"/>
      <c r="D57" s="31"/>
      <c r="E57" s="31"/>
      <c r="G57" s="31"/>
      <c r="H57" s="31"/>
      <c r="I57" s="31"/>
      <c r="K57" s="31"/>
      <c r="L57" s="31"/>
      <c r="M57" s="31"/>
      <c r="O57" s="31"/>
      <c r="P57" s="31"/>
      <c r="Q57" s="31"/>
    </row>
    <row r="58" spans="1:17">
      <c r="A58" s="11"/>
      <c r="B58" s="11"/>
      <c r="C58" s="11"/>
      <c r="D58" s="11"/>
      <c r="E58" s="11"/>
      <c r="G58" s="11"/>
      <c r="H58" s="11"/>
      <c r="I58" s="11"/>
      <c r="K58" s="11"/>
      <c r="L58" s="11"/>
      <c r="M58" s="11"/>
      <c r="O58" s="11"/>
      <c r="P58" s="11"/>
      <c r="Q58" s="11"/>
    </row>
    <row r="59" spans="1:17">
      <c r="A59" s="11"/>
      <c r="B59" s="11"/>
      <c r="C59" s="11"/>
      <c r="D59" s="11"/>
      <c r="E59" s="11"/>
      <c r="G59" s="11"/>
      <c r="H59" s="11"/>
      <c r="I59" s="11"/>
      <c r="K59" s="11"/>
      <c r="L59" s="11"/>
      <c r="M59" s="11"/>
      <c r="O59" s="11"/>
      <c r="P59" s="11"/>
      <c r="Q59" s="11"/>
    </row>
    <row r="60" spans="1:17">
      <c r="A60" s="11"/>
      <c r="B60" s="11"/>
      <c r="C60" s="11"/>
      <c r="D60" s="11"/>
      <c r="E60" s="11"/>
      <c r="G60" s="11"/>
      <c r="H60" s="11"/>
      <c r="I60" s="11"/>
      <c r="K60" s="11"/>
      <c r="L60" s="11"/>
      <c r="M60" s="11"/>
      <c r="O60" s="11"/>
      <c r="P60" s="11"/>
      <c r="Q60" s="11"/>
    </row>
    <row r="61" spans="1:17">
      <c r="A61" s="31"/>
      <c r="B61" s="31"/>
      <c r="C61" s="31"/>
      <c r="D61" s="31"/>
      <c r="E61" s="31"/>
      <c r="G61" s="31"/>
      <c r="H61" s="31"/>
      <c r="I61" s="31"/>
      <c r="K61" s="31"/>
      <c r="L61" s="31"/>
      <c r="M61" s="31"/>
      <c r="O61" s="31"/>
      <c r="P61" s="31"/>
      <c r="Q61" s="31"/>
    </row>
    <row r="62" spans="1:17">
      <c r="A62" s="15"/>
      <c r="B62" s="15"/>
      <c r="C62" s="15"/>
      <c r="D62" s="15"/>
      <c r="E62" s="15"/>
      <c r="G62" s="15"/>
      <c r="H62" s="15"/>
      <c r="I62" s="15"/>
      <c r="K62" s="15"/>
      <c r="L62" s="15"/>
      <c r="M62" s="15"/>
      <c r="O62" s="15"/>
      <c r="P62" s="15"/>
      <c r="Q62" s="15"/>
    </row>
    <row r="63" spans="1:17">
      <c r="A63" s="11"/>
      <c r="B63" s="11"/>
      <c r="C63" s="11"/>
      <c r="D63" s="11"/>
      <c r="E63" s="11"/>
      <c r="G63" s="11"/>
      <c r="H63" s="11"/>
      <c r="I63" s="11"/>
      <c r="K63" s="11"/>
      <c r="L63" s="11"/>
      <c r="M63" s="11"/>
      <c r="O63" s="11"/>
      <c r="P63" s="11"/>
      <c r="Q63" s="11"/>
    </row>
    <row r="64" spans="1:17">
      <c r="A64" s="11"/>
      <c r="B64" s="11"/>
      <c r="C64" s="11"/>
      <c r="D64" s="11"/>
      <c r="E64" s="11"/>
      <c r="G64" s="11"/>
      <c r="H64" s="11"/>
      <c r="I64" s="11"/>
      <c r="K64" s="11"/>
      <c r="L64" s="11"/>
      <c r="M64" s="11"/>
      <c r="O64" s="11"/>
      <c r="P64" s="11"/>
      <c r="Q64" s="11"/>
    </row>
    <row r="65" spans="1:17">
      <c r="A65" s="11"/>
      <c r="B65" s="11"/>
      <c r="C65" s="11"/>
      <c r="D65" s="11"/>
      <c r="E65" s="11"/>
      <c r="G65" s="11"/>
      <c r="H65" s="11"/>
      <c r="I65" s="11"/>
      <c r="K65" s="11"/>
      <c r="L65" s="11"/>
      <c r="M65" s="11"/>
      <c r="O65" s="11"/>
      <c r="P65" s="11"/>
      <c r="Q65" s="11"/>
    </row>
    <row r="66" spans="1:17">
      <c r="A66" s="11"/>
      <c r="B66" s="11"/>
      <c r="C66" s="11"/>
      <c r="D66" s="11"/>
      <c r="E66" s="11"/>
      <c r="G66" s="11"/>
      <c r="H66" s="11"/>
      <c r="I66" s="11"/>
      <c r="K66" s="11"/>
      <c r="L66" s="11"/>
      <c r="M66" s="11"/>
      <c r="O66" s="11"/>
      <c r="P66" s="11"/>
      <c r="Q66" s="11"/>
    </row>
    <row r="67" spans="1:17">
      <c r="A67" s="11"/>
      <c r="B67" s="11"/>
      <c r="C67" s="11"/>
      <c r="D67" s="11"/>
      <c r="E67" s="11"/>
      <c r="G67" s="11"/>
      <c r="H67" s="11"/>
      <c r="I67" s="11"/>
      <c r="K67" s="11"/>
      <c r="L67" s="11"/>
      <c r="M67" s="11"/>
      <c r="O67" s="11"/>
      <c r="P67" s="11"/>
      <c r="Q67" s="11"/>
    </row>
    <row r="68" spans="1:17">
      <c r="A68" s="11"/>
      <c r="B68" s="11"/>
      <c r="C68" s="11"/>
      <c r="D68" s="11"/>
      <c r="E68" s="11"/>
      <c r="G68" s="11"/>
      <c r="H68" s="11"/>
      <c r="I68" s="11"/>
      <c r="K68" s="11"/>
      <c r="L68" s="11"/>
      <c r="M68" s="11"/>
      <c r="O68" s="11"/>
      <c r="P68" s="11"/>
      <c r="Q68" s="11"/>
    </row>
    <row r="69" spans="1:17">
      <c r="A69" s="11"/>
      <c r="B69" s="11"/>
      <c r="C69" s="11"/>
      <c r="D69" s="11"/>
      <c r="E69" s="11"/>
      <c r="G69" s="11"/>
      <c r="H69" s="11"/>
      <c r="I69" s="11"/>
      <c r="K69" s="11"/>
      <c r="L69" s="11"/>
      <c r="M69" s="11"/>
      <c r="O69" s="11"/>
      <c r="P69" s="11"/>
      <c r="Q69" s="11"/>
    </row>
    <row r="70" spans="1:17">
      <c r="A70" s="11"/>
      <c r="B70" s="11"/>
      <c r="C70" s="11"/>
      <c r="D70" s="11"/>
      <c r="E70" s="11"/>
      <c r="G70" s="11"/>
      <c r="H70" s="11"/>
      <c r="I70" s="11"/>
      <c r="K70" s="11"/>
      <c r="L70" s="11"/>
      <c r="M70" s="11"/>
      <c r="O70" s="11"/>
      <c r="P70" s="11"/>
      <c r="Q70" s="11"/>
    </row>
    <row r="71" spans="1:17">
      <c r="A71" s="11"/>
      <c r="B71" s="11"/>
      <c r="C71" s="11"/>
      <c r="D71" s="11"/>
      <c r="E71" s="11"/>
      <c r="G71" s="11"/>
      <c r="H71" s="11"/>
      <c r="I71" s="11"/>
      <c r="K71" s="11"/>
      <c r="L71" s="11"/>
      <c r="M71" s="11"/>
      <c r="O71" s="11"/>
      <c r="P71" s="11"/>
      <c r="Q71" s="11"/>
    </row>
    <row r="72" spans="1:17">
      <c r="A72" s="11"/>
      <c r="B72" s="11"/>
      <c r="C72" s="11"/>
      <c r="D72" s="11"/>
      <c r="E72" s="11"/>
      <c r="G72" s="11"/>
      <c r="H72" s="11"/>
      <c r="I72" s="11"/>
      <c r="K72" s="11"/>
      <c r="L72" s="11"/>
      <c r="M72" s="11"/>
      <c r="O72" s="11"/>
      <c r="P72" s="11"/>
      <c r="Q72" s="11"/>
    </row>
    <row r="73" spans="1:17">
      <c r="A73" s="11"/>
      <c r="B73" s="11"/>
      <c r="C73" s="11"/>
      <c r="D73" s="11"/>
      <c r="E73" s="11"/>
      <c r="G73" s="11"/>
      <c r="H73" s="11"/>
      <c r="I73" s="11"/>
      <c r="K73" s="11"/>
      <c r="L73" s="11"/>
      <c r="M73" s="11"/>
      <c r="O73" s="11"/>
      <c r="P73" s="11"/>
      <c r="Q73" s="11"/>
    </row>
    <row r="74" spans="1:17">
      <c r="A74" s="11"/>
      <c r="B74" s="11"/>
      <c r="C74" s="11"/>
      <c r="D74" s="11"/>
      <c r="E74" s="11"/>
      <c r="G74" s="11"/>
      <c r="H74" s="11"/>
      <c r="I74" s="11"/>
      <c r="K74" s="11"/>
      <c r="L74" s="11"/>
      <c r="M74" s="11"/>
      <c r="O74" s="11"/>
      <c r="P74" s="11"/>
      <c r="Q74" s="11"/>
    </row>
    <row r="75" spans="1:17">
      <c r="A75" s="11"/>
      <c r="B75" s="11"/>
      <c r="C75" s="11"/>
      <c r="D75" s="11"/>
      <c r="E75" s="11"/>
      <c r="G75" s="11"/>
      <c r="H75" s="11"/>
      <c r="I75" s="11"/>
      <c r="K75" s="11"/>
      <c r="L75" s="11"/>
      <c r="M75" s="11"/>
      <c r="O75" s="11"/>
      <c r="P75" s="11"/>
      <c r="Q75" s="11"/>
    </row>
    <row r="76" spans="1:17">
      <c r="A76" s="11"/>
      <c r="B76" s="11"/>
      <c r="C76" s="11"/>
      <c r="D76" s="11"/>
      <c r="E76" s="11"/>
      <c r="G76" s="11"/>
      <c r="H76" s="11"/>
      <c r="I76" s="11"/>
      <c r="K76" s="11"/>
      <c r="L76" s="11"/>
      <c r="M76" s="11"/>
      <c r="O76" s="11"/>
      <c r="P76" s="11"/>
      <c r="Q76" s="11"/>
    </row>
    <row r="77" spans="1:17">
      <c r="A77" s="11"/>
      <c r="B77" s="11"/>
      <c r="C77" s="11"/>
      <c r="D77" s="11"/>
      <c r="E77" s="11"/>
      <c r="G77" s="11"/>
      <c r="H77" s="11"/>
      <c r="I77" s="11"/>
      <c r="K77" s="11"/>
      <c r="L77" s="11"/>
      <c r="M77" s="11"/>
      <c r="O77" s="11"/>
      <c r="P77" s="11"/>
      <c r="Q77" s="11"/>
    </row>
    <row r="78" spans="1:17">
      <c r="A78" s="11"/>
      <c r="B78" s="11"/>
      <c r="C78" s="11"/>
      <c r="D78" s="11"/>
      <c r="E78" s="11"/>
      <c r="G78" s="11"/>
      <c r="H78" s="11"/>
      <c r="I78" s="11"/>
      <c r="K78" s="11"/>
      <c r="L78" s="11"/>
      <c r="M78" s="11"/>
      <c r="O78" s="11"/>
      <c r="P78" s="11"/>
      <c r="Q78" s="11"/>
    </row>
    <row r="79" spans="1:17">
      <c r="A79" s="11"/>
      <c r="B79" s="11"/>
      <c r="C79" s="11"/>
      <c r="D79" s="11"/>
      <c r="E79" s="11"/>
      <c r="G79" s="11"/>
      <c r="H79" s="11"/>
      <c r="I79" s="11"/>
      <c r="K79" s="11"/>
      <c r="L79" s="11"/>
      <c r="M79" s="11"/>
      <c r="O79" s="11"/>
      <c r="P79" s="11"/>
      <c r="Q79" s="11"/>
    </row>
    <row r="80" spans="1:17">
      <c r="A80" s="11"/>
      <c r="B80" s="11"/>
      <c r="C80" s="11"/>
      <c r="D80" s="11"/>
      <c r="E80" s="11"/>
      <c r="G80" s="11"/>
      <c r="H80" s="11"/>
      <c r="I80" s="11"/>
      <c r="K80" s="11"/>
      <c r="L80" s="11"/>
      <c r="M80" s="11"/>
      <c r="O80" s="11"/>
      <c r="P80" s="11"/>
      <c r="Q80" s="11"/>
    </row>
    <row r="81" spans="1:17">
      <c r="A81" s="11"/>
      <c r="B81" s="11"/>
      <c r="C81" s="11"/>
      <c r="D81" s="11"/>
      <c r="E81" s="11"/>
      <c r="G81" s="11"/>
      <c r="H81" s="11"/>
      <c r="I81" s="11"/>
      <c r="K81" s="11"/>
      <c r="L81" s="11"/>
      <c r="M81" s="11"/>
      <c r="O81" s="11"/>
      <c r="P81" s="11"/>
      <c r="Q81" s="11"/>
    </row>
    <row r="82" spans="1:17">
      <c r="A82" s="11"/>
      <c r="B82" s="11"/>
      <c r="C82" s="11"/>
      <c r="D82" s="11"/>
      <c r="E82" s="11"/>
      <c r="G82" s="11"/>
      <c r="H82" s="11"/>
      <c r="I82" s="11"/>
      <c r="K82" s="11"/>
      <c r="L82" s="11"/>
      <c r="M82" s="11"/>
      <c r="O82" s="11"/>
      <c r="P82" s="11"/>
      <c r="Q82" s="11"/>
    </row>
    <row r="83" spans="1:17">
      <c r="A83" s="11"/>
      <c r="B83" s="11"/>
      <c r="C83" s="11"/>
      <c r="D83" s="11"/>
      <c r="E83" s="11"/>
      <c r="G83" s="11"/>
      <c r="H83" s="11"/>
      <c r="I83" s="11"/>
      <c r="K83" s="11"/>
      <c r="L83" s="11"/>
      <c r="M83" s="11"/>
      <c r="O83" s="11"/>
      <c r="P83" s="11"/>
      <c r="Q83" s="11"/>
    </row>
    <row r="84" spans="1:17">
      <c r="A84" s="15"/>
      <c r="B84" s="15"/>
      <c r="C84" s="15"/>
      <c r="D84" s="15"/>
      <c r="E84" s="15"/>
      <c r="G84" s="15"/>
      <c r="H84" s="15"/>
      <c r="I84" s="15"/>
      <c r="K84" s="15"/>
      <c r="L84" s="15"/>
      <c r="M84" s="15"/>
      <c r="O84" s="15"/>
      <c r="P84" s="15"/>
      <c r="Q84" s="15"/>
    </row>
    <row r="85" spans="1:17">
      <c r="A85" s="15"/>
      <c r="B85" s="15"/>
      <c r="C85" s="15"/>
      <c r="D85" s="15"/>
      <c r="E85" s="15"/>
      <c r="G85" s="15"/>
      <c r="H85" s="15"/>
      <c r="I85" s="15"/>
      <c r="K85" s="15"/>
      <c r="L85" s="15"/>
      <c r="M85" s="15"/>
      <c r="O85" s="15"/>
      <c r="P85" s="15"/>
      <c r="Q85" s="15"/>
    </row>
    <row r="86" spans="1:17">
      <c r="A86" s="15"/>
      <c r="B86" s="15"/>
      <c r="C86" s="15"/>
      <c r="D86" s="15"/>
      <c r="E86" s="15"/>
      <c r="G86" s="15"/>
      <c r="H86" s="15"/>
      <c r="I86" s="15"/>
      <c r="K86" s="15"/>
      <c r="L86" s="15"/>
      <c r="M86" s="15"/>
      <c r="O86" s="15"/>
      <c r="P86" s="15"/>
      <c r="Q86" s="15"/>
    </row>
    <row r="87" spans="1:17">
      <c r="A87" s="11"/>
      <c r="B87" s="11"/>
      <c r="C87" s="11"/>
      <c r="D87" s="11"/>
      <c r="E87" s="11"/>
      <c r="G87" s="11"/>
      <c r="H87" s="11"/>
      <c r="I87" s="11"/>
      <c r="K87" s="11"/>
      <c r="L87" s="11"/>
      <c r="M87" s="11"/>
      <c r="O87" s="11"/>
      <c r="P87" s="11"/>
      <c r="Q87" s="11"/>
    </row>
    <row r="88" spans="1:17">
      <c r="A88" s="11"/>
      <c r="B88" s="11"/>
      <c r="C88" s="11"/>
      <c r="D88" s="11"/>
      <c r="E88" s="11"/>
      <c r="G88" s="11"/>
      <c r="H88" s="11"/>
      <c r="I88" s="11"/>
      <c r="K88" s="11"/>
      <c r="L88" s="11"/>
      <c r="M88" s="11"/>
      <c r="O88" s="11"/>
      <c r="P88" s="11"/>
      <c r="Q88" s="11"/>
    </row>
    <row r="89" spans="1:17">
      <c r="A89" s="11"/>
      <c r="B89" s="11"/>
      <c r="C89" s="11"/>
      <c r="D89" s="11"/>
      <c r="E89" s="11"/>
      <c r="G89" s="11"/>
      <c r="H89" s="11"/>
      <c r="I89" s="11"/>
      <c r="K89" s="11"/>
      <c r="L89" s="11"/>
      <c r="M89" s="11"/>
      <c r="O89" s="11"/>
      <c r="P89" s="11"/>
      <c r="Q89" s="11"/>
    </row>
    <row r="90" spans="1:17">
      <c r="A90" s="11"/>
      <c r="B90" s="11"/>
      <c r="C90" s="11"/>
      <c r="D90" s="11"/>
      <c r="E90" s="11"/>
      <c r="G90" s="11"/>
      <c r="H90" s="11"/>
      <c r="I90" s="11"/>
      <c r="K90" s="11"/>
      <c r="L90" s="11"/>
      <c r="M90" s="11"/>
      <c r="O90" s="11"/>
      <c r="P90" s="11"/>
      <c r="Q90" s="11"/>
    </row>
    <row r="91" spans="1:17">
      <c r="A91" s="11"/>
      <c r="B91" s="11"/>
      <c r="C91" s="11"/>
      <c r="D91" s="11"/>
      <c r="E91" s="11"/>
      <c r="G91" s="11"/>
      <c r="H91" s="11"/>
      <c r="I91" s="11"/>
      <c r="K91" s="11"/>
      <c r="L91" s="11"/>
      <c r="M91" s="11"/>
      <c r="O91" s="11"/>
      <c r="P91" s="11"/>
      <c r="Q91" s="11"/>
    </row>
    <row r="92" spans="1:17">
      <c r="A92" s="11"/>
      <c r="B92" s="11"/>
      <c r="C92" s="11"/>
      <c r="D92" s="11"/>
      <c r="E92" s="11"/>
      <c r="G92" s="11"/>
      <c r="H92" s="11"/>
      <c r="I92" s="11"/>
      <c r="K92" s="11"/>
      <c r="L92" s="11"/>
      <c r="M92" s="11"/>
      <c r="O92" s="11"/>
      <c r="P92" s="11"/>
      <c r="Q92" s="11"/>
    </row>
    <row r="93" spans="1:17">
      <c r="A93" s="31"/>
      <c r="B93" s="31"/>
      <c r="C93" s="31"/>
      <c r="D93" s="31"/>
      <c r="E93" s="31"/>
      <c r="G93" s="31"/>
      <c r="H93" s="31"/>
      <c r="I93" s="31"/>
      <c r="K93" s="31"/>
      <c r="L93" s="31"/>
      <c r="M93" s="31"/>
      <c r="O93" s="31"/>
      <c r="P93" s="31"/>
      <c r="Q93" s="31"/>
    </row>
    <row r="94" spans="1:17">
      <c r="A94" s="11"/>
      <c r="B94" s="11"/>
      <c r="C94" s="11"/>
      <c r="D94" s="11"/>
      <c r="E94" s="11"/>
      <c r="G94" s="11"/>
      <c r="H94" s="11"/>
      <c r="I94" s="11"/>
      <c r="K94" s="11"/>
      <c r="L94" s="11"/>
      <c r="M94" s="11"/>
      <c r="O94" s="11"/>
      <c r="P94" s="11"/>
      <c r="Q94" s="11"/>
    </row>
    <row r="95" spans="1:17">
      <c r="A95" s="11"/>
      <c r="B95" s="11"/>
      <c r="C95" s="11"/>
      <c r="D95" s="11"/>
      <c r="E95" s="11"/>
      <c r="G95" s="11"/>
      <c r="H95" s="11"/>
      <c r="I95" s="11"/>
      <c r="K95" s="11"/>
      <c r="L95" s="11"/>
      <c r="M95" s="11"/>
      <c r="O95" s="11"/>
      <c r="P95" s="11"/>
      <c r="Q95" s="11"/>
    </row>
    <row r="96" spans="1:17">
      <c r="A96" s="31"/>
      <c r="B96" s="31"/>
      <c r="C96" s="31"/>
      <c r="D96" s="31"/>
      <c r="E96" s="31"/>
      <c r="G96" s="31"/>
      <c r="H96" s="31"/>
      <c r="I96" s="31"/>
      <c r="K96" s="31"/>
      <c r="L96" s="31"/>
      <c r="M96" s="31"/>
      <c r="O96" s="31"/>
      <c r="P96" s="31"/>
      <c r="Q96" s="31"/>
    </row>
    <row r="97" spans="1:17">
      <c r="A97" s="11"/>
      <c r="B97" s="11"/>
      <c r="C97" s="11"/>
      <c r="D97" s="11"/>
      <c r="E97" s="11"/>
      <c r="G97" s="11"/>
      <c r="H97" s="11"/>
      <c r="I97" s="11"/>
      <c r="K97" s="11"/>
      <c r="L97" s="11"/>
      <c r="M97" s="11"/>
      <c r="O97" s="11"/>
      <c r="P97" s="11"/>
      <c r="Q97" s="11"/>
    </row>
    <row r="98" spans="1:17">
      <c r="A98" s="11"/>
      <c r="B98" s="11"/>
      <c r="C98" s="11"/>
      <c r="D98" s="11"/>
      <c r="E98" s="11"/>
      <c r="G98" s="11"/>
      <c r="H98" s="11"/>
      <c r="I98" s="11"/>
      <c r="K98" s="11"/>
      <c r="L98" s="11"/>
      <c r="M98" s="11"/>
      <c r="O98" s="11"/>
      <c r="P98" s="11"/>
      <c r="Q98" s="11"/>
    </row>
    <row r="99" spans="1:17">
      <c r="A99" s="11"/>
      <c r="B99" s="11"/>
      <c r="C99" s="11"/>
      <c r="D99" s="11"/>
      <c r="E99" s="11"/>
      <c r="G99" s="11"/>
      <c r="H99" s="11"/>
      <c r="I99" s="11"/>
      <c r="K99" s="11"/>
      <c r="L99" s="11"/>
      <c r="M99" s="11"/>
      <c r="O99" s="11"/>
      <c r="P99" s="11"/>
      <c r="Q99" s="11"/>
    </row>
    <row r="100" spans="1:17">
      <c r="A100" s="11"/>
      <c r="B100" s="11"/>
      <c r="C100" s="11"/>
      <c r="D100" s="11"/>
      <c r="E100" s="11"/>
      <c r="G100" s="11"/>
      <c r="H100" s="11"/>
      <c r="I100" s="11"/>
      <c r="K100" s="11"/>
      <c r="L100" s="11"/>
      <c r="M100" s="11"/>
      <c r="O100" s="11"/>
      <c r="P100" s="11"/>
      <c r="Q100" s="11"/>
    </row>
    <row r="101" spans="1:17">
      <c r="A101" s="31"/>
      <c r="B101" s="31"/>
      <c r="C101" s="31"/>
      <c r="D101" s="31"/>
      <c r="E101" s="31"/>
      <c r="G101" s="31"/>
      <c r="H101" s="31"/>
      <c r="I101" s="31"/>
      <c r="K101" s="31"/>
      <c r="L101" s="31"/>
      <c r="M101" s="31"/>
      <c r="O101" s="31"/>
      <c r="P101" s="31"/>
      <c r="Q101" s="31"/>
    </row>
    <row r="102" spans="1:17">
      <c r="A102" s="11"/>
      <c r="B102" s="11"/>
      <c r="C102" s="11"/>
      <c r="D102" s="11"/>
      <c r="E102" s="11"/>
      <c r="G102" s="11"/>
      <c r="H102" s="11"/>
      <c r="I102" s="11"/>
      <c r="K102" s="11"/>
      <c r="L102" s="11"/>
      <c r="M102" s="11"/>
      <c r="O102" s="11"/>
      <c r="P102" s="11"/>
      <c r="Q102" s="11"/>
    </row>
    <row r="103" spans="1:17">
      <c r="A103" s="11"/>
      <c r="B103" s="11"/>
      <c r="C103" s="11"/>
      <c r="D103" s="11"/>
      <c r="E103" s="11"/>
      <c r="G103" s="11"/>
      <c r="H103" s="11"/>
      <c r="I103" s="11"/>
      <c r="K103" s="11"/>
      <c r="L103" s="11"/>
      <c r="M103" s="11"/>
      <c r="O103" s="11"/>
      <c r="P103" s="11"/>
      <c r="Q103" s="11"/>
    </row>
    <row r="104" spans="1:17">
      <c r="A104" s="11"/>
      <c r="B104" s="11"/>
      <c r="C104" s="11"/>
      <c r="D104" s="11"/>
      <c r="E104" s="11"/>
      <c r="G104" s="11"/>
      <c r="H104" s="11"/>
      <c r="I104" s="11"/>
      <c r="K104" s="11"/>
      <c r="L104" s="11"/>
      <c r="M104" s="11"/>
      <c r="O104" s="11"/>
      <c r="P104" s="11"/>
      <c r="Q104" s="11"/>
    </row>
    <row r="105" spans="1:17">
      <c r="A105" s="11"/>
      <c r="B105" s="11"/>
      <c r="C105" s="11"/>
      <c r="D105" s="11"/>
      <c r="E105" s="11"/>
      <c r="G105" s="11"/>
      <c r="H105" s="11"/>
      <c r="I105" s="11"/>
      <c r="K105" s="11"/>
      <c r="L105" s="11"/>
      <c r="M105" s="11"/>
      <c r="O105" s="11"/>
      <c r="P105" s="11"/>
      <c r="Q105" s="11"/>
    </row>
    <row r="106" spans="1:17">
      <c r="A106" s="11"/>
      <c r="B106" s="11"/>
      <c r="C106" s="11"/>
      <c r="D106" s="11"/>
      <c r="E106" s="11"/>
      <c r="G106" s="11"/>
      <c r="H106" s="11"/>
      <c r="I106" s="11"/>
      <c r="K106" s="11"/>
      <c r="L106" s="11"/>
      <c r="M106" s="11"/>
      <c r="O106" s="11"/>
      <c r="P106" s="11"/>
      <c r="Q106" s="11"/>
    </row>
    <row r="107" spans="1:17">
      <c r="A107" s="11"/>
      <c r="B107" s="11"/>
      <c r="C107" s="11"/>
      <c r="D107" s="11"/>
      <c r="E107" s="11"/>
      <c r="G107" s="11"/>
      <c r="H107" s="11"/>
      <c r="I107" s="11"/>
      <c r="K107" s="11"/>
      <c r="L107" s="11"/>
      <c r="M107" s="11"/>
      <c r="O107" s="11"/>
      <c r="P107" s="11"/>
      <c r="Q107" s="11"/>
    </row>
    <row r="108" spans="1:17">
      <c r="A108" s="11"/>
      <c r="B108" s="11"/>
      <c r="C108" s="11"/>
      <c r="D108" s="11"/>
      <c r="E108" s="11"/>
      <c r="G108" s="11"/>
      <c r="H108" s="11"/>
      <c r="I108" s="11"/>
      <c r="K108" s="11"/>
      <c r="L108" s="11"/>
      <c r="M108" s="11"/>
      <c r="O108" s="11"/>
      <c r="P108" s="11"/>
      <c r="Q108" s="11"/>
    </row>
    <row r="109" spans="1:17">
      <c r="A109" s="11"/>
      <c r="B109" s="11"/>
      <c r="C109" s="11"/>
      <c r="D109" s="11"/>
      <c r="E109" s="11"/>
      <c r="G109" s="11"/>
      <c r="H109" s="11"/>
      <c r="I109" s="11"/>
      <c r="K109" s="11"/>
      <c r="L109" s="11"/>
      <c r="M109" s="11"/>
      <c r="O109" s="11"/>
      <c r="P109" s="11"/>
      <c r="Q109" s="11"/>
    </row>
    <row r="110" spans="1:17">
      <c r="A110" s="11"/>
      <c r="B110" s="11"/>
      <c r="C110" s="11"/>
      <c r="D110" s="11"/>
      <c r="E110" s="11"/>
      <c r="G110" s="11"/>
      <c r="H110" s="11"/>
      <c r="I110" s="11"/>
      <c r="K110" s="11"/>
      <c r="L110" s="11"/>
      <c r="M110" s="11"/>
      <c r="O110" s="11"/>
      <c r="P110" s="11"/>
      <c r="Q110" s="11"/>
    </row>
    <row r="111" spans="1:17">
      <c r="A111" s="11"/>
      <c r="B111" s="11"/>
      <c r="C111" s="11"/>
      <c r="D111" s="11"/>
      <c r="E111" s="11"/>
      <c r="G111" s="11"/>
      <c r="H111" s="11"/>
      <c r="I111" s="11"/>
      <c r="K111" s="11"/>
      <c r="L111" s="11"/>
      <c r="M111" s="11"/>
      <c r="O111" s="11"/>
      <c r="P111" s="11"/>
      <c r="Q111" s="11"/>
    </row>
    <row r="112" spans="1:17">
      <c r="A112" s="11"/>
      <c r="B112" s="11"/>
      <c r="C112" s="11"/>
      <c r="D112" s="11"/>
      <c r="E112" s="11"/>
      <c r="G112" s="11"/>
      <c r="H112" s="11"/>
      <c r="I112" s="11"/>
      <c r="K112" s="11"/>
      <c r="L112" s="11"/>
      <c r="M112" s="11"/>
      <c r="O112" s="11"/>
      <c r="P112" s="11"/>
      <c r="Q112" s="11"/>
    </row>
    <row r="113" spans="1:17">
      <c r="A113" s="11"/>
      <c r="B113" s="11"/>
      <c r="C113" s="11"/>
      <c r="D113" s="11"/>
      <c r="E113" s="11"/>
      <c r="G113" s="11"/>
      <c r="H113" s="11"/>
      <c r="I113" s="11"/>
      <c r="K113" s="11"/>
      <c r="L113" s="11"/>
      <c r="M113" s="11"/>
      <c r="O113" s="11"/>
      <c r="P113" s="11"/>
      <c r="Q113" s="11"/>
    </row>
    <row r="114" spans="1:17">
      <c r="A114" s="11"/>
      <c r="B114" s="11"/>
      <c r="C114" s="11"/>
      <c r="D114" s="11"/>
      <c r="E114" s="11"/>
      <c r="G114" s="11"/>
      <c r="H114" s="11"/>
      <c r="I114" s="11"/>
      <c r="K114" s="11"/>
      <c r="L114" s="11"/>
      <c r="M114" s="11"/>
      <c r="O114" s="11"/>
      <c r="P114" s="11"/>
      <c r="Q114" s="11"/>
    </row>
    <row r="115" spans="1:17">
      <c r="A115" s="31"/>
      <c r="B115" s="31"/>
      <c r="C115" s="31"/>
      <c r="D115" s="31"/>
      <c r="E115" s="31"/>
      <c r="G115" s="31"/>
      <c r="H115" s="31"/>
      <c r="I115" s="31"/>
      <c r="K115" s="31"/>
      <c r="L115" s="31"/>
      <c r="M115" s="31"/>
      <c r="O115" s="31"/>
      <c r="P115" s="31"/>
      <c r="Q115" s="31"/>
    </row>
    <row r="116" spans="1:17">
      <c r="A116" s="15"/>
      <c r="B116" s="15"/>
      <c r="C116" s="15"/>
      <c r="D116" s="15"/>
      <c r="E116" s="15"/>
      <c r="G116" s="15"/>
      <c r="H116" s="15"/>
      <c r="I116" s="15"/>
      <c r="K116" s="15"/>
      <c r="L116" s="15"/>
      <c r="M116" s="15"/>
      <c r="O116" s="15"/>
      <c r="P116" s="15"/>
      <c r="Q116" s="15"/>
    </row>
    <row r="117" spans="1:17">
      <c r="A117" s="11"/>
      <c r="B117" s="11"/>
      <c r="C117" s="11"/>
      <c r="D117" s="11"/>
      <c r="E117" s="11"/>
      <c r="G117" s="11"/>
      <c r="H117" s="11"/>
      <c r="I117" s="11"/>
      <c r="K117" s="11"/>
      <c r="L117" s="11"/>
      <c r="M117" s="11"/>
      <c r="O117" s="11"/>
      <c r="P117" s="11"/>
      <c r="Q117" s="11"/>
    </row>
    <row r="118" spans="1:17">
      <c r="A118" s="11"/>
      <c r="B118" s="11"/>
      <c r="C118" s="11"/>
      <c r="D118" s="11"/>
      <c r="E118" s="11"/>
      <c r="G118" s="11"/>
      <c r="H118" s="11"/>
      <c r="I118" s="11"/>
      <c r="K118" s="11"/>
      <c r="L118" s="11"/>
      <c r="M118" s="11"/>
      <c r="O118" s="11"/>
      <c r="P118" s="11"/>
      <c r="Q118" s="11"/>
    </row>
    <row r="119" spans="1:17">
      <c r="A119" s="11"/>
      <c r="B119" s="11"/>
      <c r="C119" s="11"/>
      <c r="D119" s="11"/>
      <c r="E119" s="11"/>
      <c r="G119" s="11"/>
      <c r="H119" s="11"/>
      <c r="I119" s="11"/>
      <c r="K119" s="11"/>
      <c r="L119" s="11"/>
      <c r="M119" s="11"/>
      <c r="O119" s="11"/>
      <c r="P119" s="11"/>
      <c r="Q119" s="11"/>
    </row>
    <row r="120" spans="1:17">
      <c r="A120" s="11"/>
      <c r="B120" s="11"/>
      <c r="C120" s="11"/>
      <c r="D120" s="11"/>
      <c r="E120" s="11"/>
      <c r="G120" s="11"/>
      <c r="H120" s="11"/>
      <c r="I120" s="11"/>
      <c r="K120" s="11"/>
      <c r="L120" s="11"/>
      <c r="M120" s="11"/>
      <c r="O120" s="11"/>
      <c r="P120" s="11"/>
      <c r="Q120" s="11"/>
    </row>
    <row r="121" spans="1:17">
      <c r="A121" s="11"/>
      <c r="B121" s="11"/>
      <c r="C121" s="11"/>
      <c r="D121" s="11"/>
      <c r="E121" s="11"/>
      <c r="G121" s="11"/>
      <c r="H121" s="11"/>
      <c r="I121" s="11"/>
      <c r="K121" s="11"/>
      <c r="L121" s="11"/>
      <c r="M121" s="11"/>
      <c r="O121" s="11"/>
      <c r="P121" s="11"/>
      <c r="Q121" s="11"/>
    </row>
    <row r="122" spans="1:17">
      <c r="A122" s="15"/>
      <c r="B122" s="15"/>
      <c r="C122" s="15"/>
      <c r="D122" s="15"/>
      <c r="E122" s="15"/>
      <c r="G122" s="15"/>
      <c r="H122" s="15"/>
      <c r="I122" s="15"/>
      <c r="K122" s="15"/>
      <c r="L122" s="15"/>
      <c r="M122" s="15"/>
      <c r="O122" s="15"/>
      <c r="P122" s="15"/>
      <c r="Q122" s="15"/>
    </row>
    <row r="123" spans="1:17">
      <c r="A123" s="11"/>
      <c r="B123" s="11"/>
      <c r="C123" s="11"/>
      <c r="D123" s="11"/>
      <c r="E123" s="11"/>
      <c r="G123" s="11"/>
      <c r="H123" s="11"/>
      <c r="I123" s="11"/>
      <c r="K123" s="11"/>
      <c r="L123" s="11"/>
      <c r="M123" s="11"/>
      <c r="O123" s="11"/>
      <c r="P123" s="11"/>
      <c r="Q123" s="11"/>
    </row>
    <row r="124" spans="1:17">
      <c r="A124" s="11"/>
      <c r="B124" s="11"/>
      <c r="C124" s="11"/>
      <c r="D124" s="11"/>
      <c r="E124" s="11"/>
      <c r="G124" s="11"/>
      <c r="H124" s="11"/>
      <c r="I124" s="11"/>
      <c r="K124" s="11"/>
      <c r="L124" s="11"/>
      <c r="M124" s="11"/>
      <c r="O124" s="11"/>
      <c r="P124" s="11"/>
      <c r="Q124" s="11"/>
    </row>
    <row r="125" spans="1:17">
      <c r="A125" s="11"/>
      <c r="B125" s="11"/>
      <c r="C125" s="11"/>
      <c r="D125" s="11"/>
      <c r="E125" s="11"/>
      <c r="G125" s="11"/>
      <c r="H125" s="11"/>
      <c r="I125" s="11"/>
      <c r="K125" s="11"/>
      <c r="L125" s="11"/>
      <c r="M125" s="11"/>
      <c r="O125" s="11"/>
      <c r="P125" s="11"/>
      <c r="Q125" s="11"/>
    </row>
    <row r="126" spans="1:17">
      <c r="A126" s="11"/>
      <c r="B126" s="11"/>
      <c r="C126" s="11"/>
      <c r="D126" s="11"/>
      <c r="E126" s="11"/>
      <c r="G126" s="11"/>
      <c r="H126" s="11"/>
      <c r="I126" s="11"/>
      <c r="K126" s="11"/>
      <c r="L126" s="11"/>
      <c r="M126" s="11"/>
      <c r="O126" s="11"/>
      <c r="P126" s="11"/>
      <c r="Q126" s="11"/>
    </row>
    <row r="127" spans="1:17">
      <c r="A127" s="11"/>
      <c r="B127" s="11"/>
      <c r="C127" s="11"/>
      <c r="D127" s="11"/>
      <c r="E127" s="11"/>
      <c r="G127" s="11"/>
      <c r="H127" s="11"/>
      <c r="I127" s="11"/>
      <c r="K127" s="11"/>
      <c r="L127" s="11"/>
      <c r="M127" s="11"/>
      <c r="O127" s="11"/>
      <c r="P127" s="11"/>
      <c r="Q127" s="11"/>
    </row>
    <row r="128" spans="1:17">
      <c r="A128" s="39"/>
      <c r="B128" s="39"/>
      <c r="C128" s="39"/>
      <c r="D128" s="39"/>
      <c r="E128" s="39"/>
      <c r="G128" s="39"/>
      <c r="H128" s="39"/>
      <c r="I128" s="39"/>
      <c r="K128" s="39"/>
      <c r="L128" s="39"/>
      <c r="M128" s="39"/>
      <c r="O128" s="39"/>
      <c r="P128" s="39"/>
      <c r="Q128" s="39"/>
    </row>
    <row r="129" spans="1:17">
      <c r="A129" s="31"/>
      <c r="B129" s="31"/>
      <c r="C129" s="31"/>
      <c r="D129" s="31"/>
      <c r="E129" s="31"/>
      <c r="G129" s="31"/>
      <c r="H129" s="31"/>
      <c r="I129" s="31"/>
      <c r="K129" s="31"/>
      <c r="L129" s="31"/>
      <c r="M129" s="31"/>
      <c r="O129" s="31"/>
      <c r="P129" s="31"/>
      <c r="Q129" s="31"/>
    </row>
    <row r="130" spans="1:17">
      <c r="A130" s="11"/>
      <c r="B130" s="11"/>
      <c r="C130" s="11"/>
      <c r="D130" s="11"/>
      <c r="E130" s="11"/>
      <c r="G130" s="11"/>
      <c r="H130" s="11"/>
      <c r="I130" s="11"/>
      <c r="K130" s="11"/>
      <c r="L130" s="11"/>
      <c r="M130" s="11"/>
      <c r="O130" s="11"/>
      <c r="P130" s="11"/>
      <c r="Q130" s="11"/>
    </row>
    <row r="131" spans="1:17">
      <c r="A131" s="11"/>
      <c r="B131" s="11"/>
      <c r="C131" s="11"/>
      <c r="D131" s="11"/>
      <c r="E131" s="11"/>
      <c r="G131" s="11"/>
      <c r="H131" s="11"/>
      <c r="I131" s="11"/>
      <c r="K131" s="11"/>
      <c r="L131" s="11"/>
      <c r="M131" s="11"/>
      <c r="O131" s="11"/>
      <c r="P131" s="11"/>
      <c r="Q131" s="11"/>
    </row>
    <row r="132" spans="1:17">
      <c r="A132" s="11"/>
      <c r="B132" s="11"/>
      <c r="C132" s="11"/>
      <c r="D132" s="11"/>
      <c r="E132" s="11"/>
      <c r="G132" s="11"/>
      <c r="H132" s="11"/>
      <c r="I132" s="11"/>
      <c r="K132" s="11"/>
      <c r="L132" s="11"/>
      <c r="M132" s="11"/>
      <c r="O132" s="11"/>
      <c r="P132" s="11"/>
      <c r="Q132" s="11"/>
    </row>
    <row r="133" spans="1:17">
      <c r="A133" s="11"/>
      <c r="B133" s="11"/>
      <c r="C133" s="11"/>
      <c r="D133" s="11"/>
      <c r="E133" s="11"/>
      <c r="G133" s="11"/>
      <c r="H133" s="11"/>
      <c r="I133" s="11"/>
      <c r="K133" s="11"/>
      <c r="L133" s="11"/>
      <c r="M133" s="11"/>
      <c r="O133" s="11"/>
      <c r="P133" s="11"/>
      <c r="Q133" s="11"/>
    </row>
    <row r="134" spans="1:17">
      <c r="A134" s="31"/>
      <c r="B134" s="31"/>
      <c r="C134" s="31"/>
      <c r="D134" s="31"/>
      <c r="E134" s="31"/>
      <c r="G134" s="31"/>
      <c r="H134" s="31"/>
      <c r="I134" s="31"/>
      <c r="K134" s="31"/>
      <c r="L134" s="31"/>
      <c r="M134" s="31"/>
      <c r="O134" s="31"/>
      <c r="P134" s="31"/>
      <c r="Q134" s="31"/>
    </row>
    <row r="135" spans="1:17">
      <c r="A135" s="15"/>
      <c r="B135" s="15"/>
      <c r="C135" s="15"/>
      <c r="D135" s="15"/>
      <c r="E135" s="15"/>
      <c r="G135" s="15"/>
      <c r="H135" s="15"/>
      <c r="I135" s="15"/>
      <c r="K135" s="15"/>
      <c r="L135" s="15"/>
      <c r="M135" s="15"/>
      <c r="O135" s="15"/>
      <c r="P135" s="15"/>
      <c r="Q135" s="15"/>
    </row>
    <row r="136" spans="1:17">
      <c r="A136" s="11"/>
      <c r="B136" s="11"/>
      <c r="C136" s="11"/>
      <c r="D136" s="11"/>
      <c r="E136" s="11"/>
      <c r="G136" s="11"/>
      <c r="H136" s="11"/>
      <c r="I136" s="11"/>
      <c r="K136" s="11"/>
      <c r="L136" s="11"/>
      <c r="M136" s="11"/>
      <c r="O136" s="11"/>
      <c r="P136" s="11"/>
      <c r="Q136" s="11"/>
    </row>
    <row r="137" spans="1:17">
      <c r="A137" s="11"/>
      <c r="B137" s="11"/>
      <c r="C137" s="11"/>
      <c r="D137" s="11"/>
      <c r="E137" s="11"/>
      <c r="G137" s="11"/>
      <c r="H137" s="11"/>
      <c r="I137" s="11"/>
      <c r="K137" s="11"/>
      <c r="L137" s="11"/>
      <c r="M137" s="11"/>
      <c r="O137" s="11"/>
      <c r="P137" s="11"/>
      <c r="Q137" s="11"/>
    </row>
    <row r="138" spans="1:17">
      <c r="A138" s="11"/>
      <c r="B138" s="11"/>
      <c r="C138" s="11"/>
      <c r="D138" s="11"/>
      <c r="E138" s="11"/>
      <c r="G138" s="11"/>
      <c r="H138" s="11"/>
      <c r="I138" s="11"/>
      <c r="K138" s="11"/>
      <c r="L138" s="11"/>
      <c r="M138" s="11"/>
      <c r="O138" s="11"/>
      <c r="P138" s="11"/>
      <c r="Q138" s="11"/>
    </row>
    <row r="139" spans="1:17">
      <c r="A139" s="31"/>
      <c r="B139" s="31"/>
      <c r="C139" s="31"/>
      <c r="D139" s="31"/>
      <c r="E139" s="31"/>
      <c r="G139" s="31"/>
      <c r="H139" s="31"/>
      <c r="I139" s="31"/>
      <c r="K139" s="31"/>
      <c r="L139" s="31"/>
      <c r="M139" s="31"/>
      <c r="O139" s="31"/>
      <c r="P139" s="31"/>
      <c r="Q139" s="31"/>
    </row>
    <row r="140" spans="1:17">
      <c r="A140" s="11"/>
      <c r="B140" s="11"/>
      <c r="C140" s="11"/>
      <c r="D140" s="11"/>
      <c r="E140" s="11"/>
      <c r="G140" s="11"/>
      <c r="H140" s="11"/>
      <c r="I140" s="11"/>
      <c r="K140" s="11"/>
      <c r="L140" s="11"/>
      <c r="M140" s="11"/>
      <c r="O140" s="11"/>
      <c r="P140" s="11"/>
      <c r="Q140" s="11"/>
    </row>
    <row r="141" spans="1:17">
      <c r="A141" s="11"/>
      <c r="B141" s="11"/>
      <c r="C141" s="11"/>
      <c r="D141" s="11"/>
      <c r="E141" s="11"/>
      <c r="G141" s="11"/>
      <c r="H141" s="11"/>
      <c r="I141" s="11"/>
      <c r="K141" s="11"/>
      <c r="L141" s="11"/>
      <c r="M141" s="11"/>
      <c r="O141" s="11"/>
      <c r="P141" s="11"/>
      <c r="Q141" s="11"/>
    </row>
    <row r="142" spans="1:17">
      <c r="A142" s="11"/>
      <c r="B142" s="11"/>
      <c r="C142" s="11"/>
      <c r="D142" s="11"/>
      <c r="E142" s="11"/>
      <c r="G142" s="11"/>
      <c r="H142" s="11"/>
      <c r="I142" s="11"/>
      <c r="K142" s="11"/>
      <c r="L142" s="11"/>
      <c r="M142" s="11"/>
      <c r="O142" s="11"/>
      <c r="P142" s="11"/>
      <c r="Q142" s="11"/>
    </row>
    <row r="143" spans="1:17">
      <c r="A143" s="31"/>
      <c r="B143" s="31"/>
      <c r="C143" s="31"/>
      <c r="D143" s="31"/>
      <c r="E143" s="31"/>
      <c r="G143" s="31"/>
      <c r="H143" s="31"/>
      <c r="I143" s="31"/>
      <c r="K143" s="31"/>
      <c r="L143" s="31"/>
      <c r="M143" s="31"/>
      <c r="O143" s="31"/>
      <c r="P143" s="31"/>
      <c r="Q143" s="31"/>
    </row>
    <row r="144" spans="1:17">
      <c r="A144" s="15"/>
      <c r="B144" s="15"/>
      <c r="C144" s="15"/>
      <c r="D144" s="15"/>
      <c r="E144" s="15"/>
      <c r="G144" s="15"/>
      <c r="H144" s="15"/>
      <c r="I144" s="15"/>
      <c r="K144" s="15"/>
      <c r="L144" s="15"/>
      <c r="M144" s="15"/>
      <c r="O144" s="15"/>
      <c r="P144" s="15"/>
      <c r="Q144" s="15"/>
    </row>
    <row r="145" spans="1:17">
      <c r="A145" s="11"/>
      <c r="B145" s="11"/>
      <c r="C145" s="11"/>
      <c r="D145" s="11"/>
      <c r="E145" s="11"/>
      <c r="G145" s="11"/>
      <c r="H145" s="11"/>
      <c r="I145" s="11"/>
      <c r="K145" s="11"/>
      <c r="L145" s="11"/>
      <c r="M145" s="11"/>
      <c r="O145" s="11"/>
      <c r="P145" s="11"/>
      <c r="Q145" s="11"/>
    </row>
    <row r="146" spans="1:17">
      <c r="A146" s="11"/>
      <c r="B146" s="11"/>
      <c r="C146" s="11"/>
      <c r="D146" s="11"/>
      <c r="E146" s="11"/>
      <c r="G146" s="11"/>
      <c r="H146" s="11"/>
      <c r="I146" s="11"/>
      <c r="K146" s="11"/>
      <c r="L146" s="11"/>
      <c r="M146" s="11"/>
      <c r="O146" s="11"/>
      <c r="P146" s="11"/>
      <c r="Q146" s="11"/>
    </row>
    <row r="147" spans="1:17">
      <c r="A147" s="31"/>
      <c r="B147" s="31"/>
      <c r="C147" s="31"/>
      <c r="D147" s="31"/>
      <c r="E147" s="31"/>
      <c r="G147" s="31"/>
      <c r="H147" s="31"/>
      <c r="I147" s="31"/>
      <c r="K147" s="31"/>
      <c r="L147" s="31"/>
      <c r="M147" s="31"/>
      <c r="O147" s="31"/>
      <c r="P147" s="31"/>
      <c r="Q147" s="31"/>
    </row>
    <row r="148" spans="1:17">
      <c r="A148" s="11"/>
      <c r="B148" s="11"/>
      <c r="C148" s="11"/>
      <c r="D148" s="11"/>
      <c r="E148" s="11"/>
      <c r="G148" s="11"/>
      <c r="H148" s="11"/>
      <c r="I148" s="11"/>
      <c r="K148" s="11"/>
      <c r="L148" s="11"/>
      <c r="M148" s="11"/>
      <c r="O148" s="11"/>
      <c r="P148" s="11"/>
      <c r="Q148" s="11"/>
    </row>
    <row r="149" spans="1:17">
      <c r="A149" s="11"/>
      <c r="B149" s="11"/>
      <c r="C149" s="11"/>
      <c r="D149" s="11"/>
      <c r="E149" s="11"/>
      <c r="G149" s="11"/>
      <c r="H149" s="11"/>
      <c r="I149" s="11"/>
      <c r="K149" s="11"/>
      <c r="L149" s="11"/>
      <c r="M149" s="11"/>
      <c r="O149" s="11"/>
      <c r="P149" s="11"/>
      <c r="Q149" s="11"/>
    </row>
    <row r="150" spans="1:17">
      <c r="A150" s="31"/>
      <c r="B150" s="31"/>
      <c r="C150" s="31"/>
      <c r="D150" s="31"/>
      <c r="E150" s="31"/>
      <c r="G150" s="31"/>
      <c r="H150" s="31"/>
      <c r="I150" s="31"/>
      <c r="K150" s="31"/>
      <c r="L150" s="31"/>
      <c r="M150" s="31"/>
      <c r="O150" s="31"/>
      <c r="P150" s="31"/>
      <c r="Q150" s="31"/>
    </row>
    <row r="151" spans="1:17">
      <c r="A151" s="31"/>
      <c r="B151" s="31"/>
      <c r="C151" s="31"/>
      <c r="D151" s="31"/>
      <c r="E151" s="31"/>
      <c r="G151" s="31"/>
      <c r="H151" s="31"/>
      <c r="I151" s="31"/>
      <c r="K151" s="31"/>
      <c r="L151" s="31"/>
      <c r="M151" s="31"/>
      <c r="O151" s="31"/>
      <c r="P151" s="31"/>
      <c r="Q151" s="31"/>
    </row>
    <row r="152" spans="1:17">
      <c r="A152" s="11"/>
      <c r="B152" s="11"/>
      <c r="C152" s="11"/>
      <c r="D152" s="11"/>
      <c r="E152" s="11"/>
      <c r="G152" s="11"/>
      <c r="H152" s="11"/>
      <c r="I152" s="11"/>
      <c r="K152" s="11"/>
      <c r="L152" s="11"/>
      <c r="M152" s="11"/>
      <c r="O152" s="11"/>
      <c r="P152" s="11"/>
      <c r="Q152" s="11"/>
    </row>
    <row r="153" spans="1:17">
      <c r="A153" s="11"/>
      <c r="B153" s="11"/>
      <c r="C153" s="11"/>
      <c r="D153" s="11"/>
      <c r="E153" s="11"/>
      <c r="G153" s="11"/>
      <c r="H153" s="11"/>
      <c r="I153" s="11"/>
      <c r="K153" s="11"/>
      <c r="L153" s="11"/>
      <c r="M153" s="11"/>
      <c r="O153" s="11"/>
      <c r="P153" s="11"/>
      <c r="Q153" s="11"/>
    </row>
    <row r="154" spans="1:17">
      <c r="A154" s="31"/>
      <c r="B154" s="31"/>
      <c r="C154" s="31"/>
      <c r="D154" s="31"/>
      <c r="E154" s="31"/>
      <c r="G154" s="31"/>
      <c r="H154" s="31"/>
      <c r="I154" s="31"/>
      <c r="K154" s="31"/>
      <c r="L154" s="31"/>
      <c r="M154" s="31"/>
      <c r="O154" s="31"/>
      <c r="P154" s="31"/>
      <c r="Q154" s="31"/>
    </row>
    <row r="155" spans="1:17">
      <c r="A155" s="11"/>
      <c r="B155" s="11"/>
      <c r="C155" s="11"/>
      <c r="D155" s="11"/>
      <c r="E155" s="11"/>
      <c r="G155" s="11"/>
      <c r="H155" s="11"/>
      <c r="I155" s="11"/>
      <c r="K155" s="11"/>
      <c r="L155" s="11"/>
      <c r="M155" s="11"/>
      <c r="O155" s="11"/>
      <c r="P155" s="11"/>
      <c r="Q155" s="11"/>
    </row>
    <row r="156" spans="1:17">
      <c r="A156" s="11"/>
      <c r="B156" s="11"/>
      <c r="C156" s="11"/>
      <c r="D156" s="11"/>
      <c r="E156" s="11"/>
      <c r="G156" s="11"/>
      <c r="H156" s="11"/>
      <c r="I156" s="11"/>
      <c r="K156" s="11"/>
      <c r="L156" s="11"/>
      <c r="M156" s="11"/>
      <c r="O156" s="11"/>
      <c r="P156" s="11"/>
      <c r="Q156" s="11"/>
    </row>
    <row r="157" spans="1:17">
      <c r="A157" s="31"/>
      <c r="B157" s="31"/>
      <c r="C157" s="31"/>
      <c r="D157" s="31"/>
      <c r="E157" s="31"/>
      <c r="G157" s="31"/>
      <c r="H157" s="31"/>
      <c r="I157" s="31"/>
      <c r="K157" s="31"/>
      <c r="L157" s="31"/>
      <c r="M157" s="31"/>
      <c r="O157" s="31"/>
      <c r="P157" s="31"/>
      <c r="Q157" s="31"/>
    </row>
    <row r="158" spans="1:17">
      <c r="A158" s="15"/>
      <c r="B158" s="15"/>
      <c r="C158" s="15"/>
      <c r="D158" s="15"/>
      <c r="E158" s="15"/>
      <c r="G158" s="15"/>
      <c r="H158" s="15"/>
      <c r="I158" s="15"/>
      <c r="K158" s="15"/>
      <c r="L158" s="15"/>
      <c r="M158" s="15"/>
      <c r="O158" s="15"/>
      <c r="P158" s="15"/>
      <c r="Q158" s="15"/>
    </row>
    <row r="159" spans="1:17">
      <c r="A159" s="15"/>
      <c r="B159" s="15"/>
      <c r="C159" s="15"/>
      <c r="D159" s="15"/>
      <c r="E159" s="15"/>
      <c r="G159" s="15"/>
      <c r="H159" s="15"/>
      <c r="I159" s="15"/>
      <c r="K159" s="15"/>
      <c r="L159" s="15"/>
      <c r="M159" s="15"/>
      <c r="O159" s="15"/>
      <c r="P159" s="15"/>
      <c r="Q159" s="15"/>
    </row>
    <row r="160" spans="1:17">
      <c r="A160" s="11"/>
      <c r="B160" s="11"/>
      <c r="C160" s="11"/>
      <c r="D160" s="11"/>
      <c r="E160" s="11"/>
      <c r="G160" s="11"/>
      <c r="H160" s="11"/>
      <c r="I160" s="11"/>
      <c r="K160" s="11"/>
      <c r="L160" s="11"/>
      <c r="M160" s="11"/>
      <c r="O160" s="11"/>
      <c r="P160" s="11"/>
      <c r="Q160" s="11"/>
    </row>
    <row r="161" spans="1:17">
      <c r="A161" s="15"/>
      <c r="B161" s="15"/>
      <c r="C161" s="15"/>
      <c r="D161" s="15"/>
      <c r="E161" s="15"/>
      <c r="G161" s="15"/>
      <c r="H161" s="15"/>
      <c r="I161" s="15"/>
      <c r="K161" s="15"/>
      <c r="L161" s="15"/>
      <c r="M161" s="15"/>
      <c r="O161" s="15"/>
      <c r="P161" s="15"/>
      <c r="Q161" s="15"/>
    </row>
    <row r="162" spans="1:17">
      <c r="A162" s="11"/>
      <c r="B162" s="11"/>
      <c r="C162" s="11"/>
      <c r="D162" s="11"/>
      <c r="E162" s="11"/>
      <c r="G162" s="11"/>
      <c r="H162" s="11"/>
      <c r="I162" s="11"/>
      <c r="K162" s="11"/>
      <c r="L162" s="11"/>
      <c r="M162" s="11"/>
      <c r="O162" s="11"/>
      <c r="P162" s="11"/>
      <c r="Q162" s="11"/>
    </row>
    <row r="163" spans="1:17">
      <c r="A163" s="11"/>
      <c r="B163" s="11"/>
      <c r="C163" s="11"/>
      <c r="D163" s="11"/>
      <c r="E163" s="11"/>
      <c r="G163" s="11"/>
      <c r="H163" s="11"/>
      <c r="I163" s="11"/>
      <c r="K163" s="11"/>
      <c r="L163" s="11"/>
      <c r="M163" s="11"/>
      <c r="O163" s="11"/>
      <c r="P163" s="11"/>
      <c r="Q163" s="11"/>
    </row>
    <row r="164" spans="1:17">
      <c r="A164" s="11"/>
      <c r="B164" s="11"/>
      <c r="C164" s="11"/>
      <c r="D164" s="11"/>
      <c r="E164" s="11"/>
      <c r="G164" s="11"/>
      <c r="H164" s="11"/>
      <c r="I164" s="11"/>
      <c r="K164" s="11"/>
      <c r="L164" s="11"/>
      <c r="M164" s="11"/>
      <c r="O164" s="11"/>
      <c r="P164" s="11"/>
      <c r="Q164" s="11"/>
    </row>
    <row r="165" spans="1:17">
      <c r="A165" s="11"/>
      <c r="B165" s="11"/>
      <c r="C165" s="11"/>
      <c r="D165" s="11"/>
      <c r="E165" s="11"/>
      <c r="G165" s="11"/>
      <c r="H165" s="11"/>
      <c r="I165" s="11"/>
      <c r="K165" s="11"/>
      <c r="L165" s="11"/>
      <c r="M165" s="11"/>
      <c r="O165" s="11"/>
      <c r="P165" s="11"/>
      <c r="Q165" s="11"/>
    </row>
    <row r="166" spans="1:17">
      <c r="A166" s="11"/>
      <c r="B166" s="11"/>
      <c r="C166" s="11"/>
      <c r="D166" s="11"/>
      <c r="E166" s="11"/>
      <c r="G166" s="11"/>
      <c r="H166" s="11"/>
      <c r="I166" s="11"/>
      <c r="K166" s="11"/>
      <c r="L166" s="11"/>
      <c r="M166" s="11"/>
      <c r="O166" s="11"/>
      <c r="P166" s="11"/>
      <c r="Q166" s="11"/>
    </row>
    <row r="167" spans="1:17">
      <c r="A167" s="11"/>
      <c r="B167" s="11"/>
      <c r="C167" s="11"/>
      <c r="D167" s="11"/>
      <c r="E167" s="11"/>
      <c r="G167" s="11"/>
      <c r="H167" s="11"/>
      <c r="I167" s="11"/>
      <c r="K167" s="11"/>
      <c r="L167" s="11"/>
      <c r="M167" s="11"/>
      <c r="O167" s="11"/>
      <c r="P167" s="11"/>
      <c r="Q167" s="11"/>
    </row>
    <row r="168" spans="1:17">
      <c r="A168" s="11"/>
      <c r="B168" s="11"/>
      <c r="C168" s="11"/>
      <c r="D168" s="11"/>
      <c r="E168" s="11"/>
      <c r="G168" s="11"/>
      <c r="H168" s="11"/>
      <c r="I168" s="11"/>
      <c r="K168" s="11"/>
      <c r="L168" s="11"/>
      <c r="M168" s="11"/>
      <c r="O168" s="11"/>
      <c r="P168" s="11"/>
      <c r="Q168" s="11"/>
    </row>
    <row r="169" spans="1:17">
      <c r="A169" s="11"/>
      <c r="B169" s="11"/>
      <c r="C169" s="11"/>
      <c r="D169" s="11"/>
      <c r="E169" s="11"/>
      <c r="G169" s="11"/>
      <c r="H169" s="11"/>
      <c r="I169" s="11"/>
      <c r="K169" s="11"/>
      <c r="L169" s="11"/>
      <c r="M169" s="11"/>
      <c r="O169" s="11"/>
      <c r="P169" s="11"/>
      <c r="Q169" s="11"/>
    </row>
    <row r="170" spans="1:17">
      <c r="A170" s="11"/>
      <c r="B170" s="11"/>
      <c r="C170" s="11"/>
      <c r="D170" s="11"/>
      <c r="E170" s="11"/>
      <c r="G170" s="11"/>
      <c r="H170" s="11"/>
      <c r="I170" s="11"/>
      <c r="K170" s="11"/>
      <c r="L170" s="11"/>
      <c r="M170" s="11"/>
      <c r="O170" s="11"/>
      <c r="P170" s="11"/>
      <c r="Q170" s="11"/>
    </row>
    <row r="171" spans="1:17">
      <c r="A171" s="11"/>
      <c r="B171" s="11"/>
      <c r="C171" s="11"/>
      <c r="D171" s="11"/>
      <c r="E171" s="11"/>
      <c r="G171" s="11"/>
      <c r="H171" s="11"/>
      <c r="I171" s="11"/>
      <c r="K171" s="11"/>
      <c r="L171" s="11"/>
      <c r="M171" s="11"/>
      <c r="O171" s="11"/>
      <c r="P171" s="11"/>
      <c r="Q171" s="11"/>
    </row>
    <row r="172" spans="1:17">
      <c r="A172" s="11"/>
      <c r="B172" s="11"/>
      <c r="C172" s="11"/>
      <c r="D172" s="11"/>
      <c r="E172" s="11"/>
      <c r="G172" s="11"/>
      <c r="H172" s="11"/>
      <c r="I172" s="11"/>
      <c r="K172" s="11"/>
      <c r="L172" s="11"/>
      <c r="M172" s="11"/>
      <c r="O172" s="11"/>
      <c r="P172" s="11"/>
      <c r="Q172" s="11"/>
    </row>
    <row r="173" spans="1:17">
      <c r="A173" s="11"/>
      <c r="B173" s="11"/>
      <c r="C173" s="11"/>
      <c r="D173" s="11"/>
      <c r="E173" s="11"/>
      <c r="G173" s="11"/>
      <c r="H173" s="11"/>
      <c r="I173" s="11"/>
      <c r="K173" s="11"/>
      <c r="L173" s="11"/>
      <c r="M173" s="11"/>
      <c r="O173" s="11"/>
      <c r="P173" s="11"/>
      <c r="Q173" s="11"/>
    </row>
    <row r="174" spans="1:17">
      <c r="A174" s="11"/>
      <c r="B174" s="11"/>
      <c r="C174" s="11"/>
      <c r="D174" s="11"/>
      <c r="E174" s="11"/>
      <c r="G174" s="11"/>
      <c r="H174" s="11"/>
      <c r="I174" s="11"/>
      <c r="K174" s="11"/>
      <c r="L174" s="11"/>
      <c r="M174" s="11"/>
      <c r="O174" s="11"/>
      <c r="P174" s="11"/>
      <c r="Q174" s="11"/>
    </row>
    <row r="175" spans="1:17">
      <c r="A175" s="15"/>
      <c r="B175" s="15"/>
      <c r="C175" s="15"/>
      <c r="D175" s="15"/>
      <c r="E175" s="15"/>
      <c r="G175" s="15"/>
      <c r="H175" s="15"/>
      <c r="I175" s="15"/>
      <c r="K175" s="15"/>
      <c r="L175" s="15"/>
      <c r="M175" s="15"/>
      <c r="O175" s="15"/>
      <c r="P175" s="15"/>
      <c r="Q175" s="15"/>
    </row>
    <row r="176" spans="1:17">
      <c r="A176" s="11"/>
      <c r="B176" s="11"/>
      <c r="C176" s="11"/>
      <c r="D176" s="11"/>
      <c r="E176" s="11"/>
      <c r="G176" s="11"/>
      <c r="H176" s="11"/>
      <c r="I176" s="11"/>
      <c r="K176" s="11"/>
      <c r="L176" s="11"/>
      <c r="M176" s="11"/>
      <c r="O176" s="11"/>
      <c r="P176" s="11"/>
      <c r="Q176" s="11"/>
    </row>
    <row r="177" spans="1:17">
      <c r="A177" s="11"/>
      <c r="B177" s="11"/>
      <c r="C177" s="11"/>
      <c r="D177" s="11"/>
      <c r="E177" s="11"/>
      <c r="G177" s="11"/>
      <c r="H177" s="11"/>
      <c r="I177" s="11"/>
      <c r="K177" s="11"/>
      <c r="L177" s="11"/>
      <c r="M177" s="11"/>
      <c r="O177" s="11"/>
      <c r="P177" s="11"/>
      <c r="Q177" s="11"/>
    </row>
    <row r="178" spans="1:17">
      <c r="A178" s="11"/>
      <c r="B178" s="11"/>
      <c r="C178" s="11"/>
      <c r="D178" s="11"/>
      <c r="E178" s="11"/>
      <c r="G178" s="11"/>
      <c r="H178" s="11"/>
      <c r="I178" s="11"/>
      <c r="K178" s="11"/>
      <c r="L178" s="11"/>
      <c r="M178" s="11"/>
      <c r="O178" s="11"/>
      <c r="P178" s="11"/>
      <c r="Q178" s="11"/>
    </row>
    <row r="179" spans="1:17">
      <c r="A179" s="11"/>
      <c r="B179" s="11"/>
      <c r="C179" s="11"/>
      <c r="D179" s="11"/>
      <c r="E179" s="11"/>
      <c r="G179" s="11"/>
      <c r="H179" s="11"/>
      <c r="I179" s="11"/>
      <c r="K179" s="11"/>
      <c r="L179" s="11"/>
      <c r="M179" s="11"/>
      <c r="O179" s="11"/>
      <c r="P179" s="11"/>
      <c r="Q179" s="11"/>
    </row>
    <row r="180" spans="1:17">
      <c r="A180" s="11"/>
      <c r="B180" s="11"/>
      <c r="C180" s="11"/>
      <c r="D180" s="11"/>
      <c r="E180" s="11"/>
      <c r="G180" s="11"/>
      <c r="H180" s="11"/>
      <c r="I180" s="11"/>
      <c r="K180" s="11"/>
      <c r="L180" s="11"/>
      <c r="M180" s="11"/>
      <c r="O180" s="11"/>
      <c r="P180" s="11"/>
      <c r="Q180" s="11"/>
    </row>
    <row r="181" spans="1:17">
      <c r="A181" s="11"/>
      <c r="B181" s="11"/>
      <c r="C181" s="11"/>
      <c r="D181" s="11"/>
      <c r="E181" s="11"/>
      <c r="G181" s="11"/>
      <c r="H181" s="11"/>
      <c r="I181" s="11"/>
      <c r="K181" s="11"/>
      <c r="L181" s="11"/>
      <c r="M181" s="11"/>
      <c r="O181" s="11"/>
      <c r="P181" s="11"/>
      <c r="Q181" s="11"/>
    </row>
    <row r="182" spans="1:17">
      <c r="A182" s="11"/>
      <c r="B182" s="11"/>
      <c r="C182" s="11"/>
      <c r="D182" s="11"/>
      <c r="E182" s="11"/>
      <c r="G182" s="11"/>
      <c r="H182" s="11"/>
      <c r="I182" s="11"/>
      <c r="K182" s="11"/>
      <c r="L182" s="11"/>
      <c r="M182" s="11"/>
      <c r="O182" s="11"/>
      <c r="P182" s="11"/>
      <c r="Q182" s="11"/>
    </row>
    <row r="183" spans="1:17">
      <c r="A183" s="11"/>
      <c r="B183" s="11"/>
      <c r="C183" s="11"/>
      <c r="D183" s="11"/>
      <c r="E183" s="11"/>
      <c r="G183" s="11"/>
      <c r="H183" s="11"/>
      <c r="I183" s="11"/>
      <c r="K183" s="11"/>
      <c r="L183" s="11"/>
      <c r="M183" s="11"/>
      <c r="O183" s="11"/>
      <c r="P183" s="11"/>
      <c r="Q183" s="11"/>
    </row>
    <row r="184" spans="1:17">
      <c r="A184" s="11"/>
      <c r="B184" s="11"/>
      <c r="C184" s="11"/>
      <c r="D184" s="11"/>
      <c r="E184" s="11"/>
      <c r="G184" s="11"/>
      <c r="H184" s="11"/>
      <c r="I184" s="11"/>
      <c r="K184" s="11"/>
      <c r="L184" s="11"/>
      <c r="M184" s="11"/>
      <c r="O184" s="11"/>
      <c r="P184" s="11"/>
      <c r="Q184" s="11"/>
    </row>
    <row r="185" spans="1:17">
      <c r="A185" s="11"/>
      <c r="B185" s="11"/>
      <c r="C185" s="11"/>
      <c r="D185" s="11"/>
      <c r="E185" s="11"/>
      <c r="G185" s="11"/>
      <c r="H185" s="11"/>
      <c r="I185" s="11"/>
      <c r="K185" s="11"/>
      <c r="L185" s="11"/>
      <c r="M185" s="11"/>
      <c r="O185" s="11"/>
      <c r="P185" s="11"/>
      <c r="Q185" s="11"/>
    </row>
    <row r="186" spans="1:17">
      <c r="A186" s="11"/>
      <c r="B186" s="11"/>
      <c r="C186" s="11"/>
      <c r="D186" s="11"/>
      <c r="E186" s="11"/>
      <c r="G186" s="11"/>
      <c r="H186" s="11"/>
      <c r="I186" s="11"/>
      <c r="K186" s="11"/>
      <c r="L186" s="11"/>
      <c r="M186" s="11"/>
      <c r="O186" s="11"/>
      <c r="P186" s="11"/>
      <c r="Q186" s="11"/>
    </row>
    <row r="187" spans="1:17">
      <c r="A187" s="11"/>
      <c r="B187" s="11"/>
      <c r="C187" s="11"/>
      <c r="D187" s="11"/>
      <c r="E187" s="11"/>
      <c r="G187" s="11"/>
      <c r="H187" s="11"/>
      <c r="I187" s="11"/>
      <c r="K187" s="11"/>
      <c r="L187" s="11"/>
      <c r="M187" s="11"/>
      <c r="O187" s="11"/>
      <c r="P187" s="11"/>
      <c r="Q187" s="11"/>
    </row>
    <row r="188" spans="1:17">
      <c r="A188" s="11"/>
      <c r="B188" s="11"/>
      <c r="C188" s="11"/>
      <c r="D188" s="11"/>
      <c r="E188" s="11"/>
      <c r="G188" s="11"/>
      <c r="H188" s="11"/>
      <c r="I188" s="11"/>
      <c r="K188" s="11"/>
      <c r="L188" s="11"/>
      <c r="M188" s="11"/>
      <c r="O188" s="11"/>
      <c r="P188" s="11"/>
      <c r="Q188" s="11"/>
    </row>
    <row r="189" spans="1:17">
      <c r="A189" s="15"/>
      <c r="B189" s="15"/>
      <c r="C189" s="15"/>
      <c r="D189" s="15"/>
      <c r="E189" s="15"/>
      <c r="G189" s="15"/>
      <c r="H189" s="15"/>
      <c r="I189" s="15"/>
      <c r="K189" s="15"/>
      <c r="L189" s="15"/>
      <c r="M189" s="15"/>
      <c r="O189" s="15"/>
      <c r="P189" s="15"/>
      <c r="Q189" s="15"/>
    </row>
    <row r="190" spans="1:17">
      <c r="A190" s="11"/>
      <c r="B190" s="11"/>
      <c r="C190" s="11"/>
      <c r="D190" s="11"/>
      <c r="E190" s="11"/>
      <c r="G190" s="11"/>
      <c r="H190" s="11"/>
      <c r="I190" s="11"/>
      <c r="K190" s="11"/>
      <c r="L190" s="11"/>
      <c r="M190" s="11"/>
      <c r="O190" s="11"/>
      <c r="P190" s="11"/>
      <c r="Q190" s="11"/>
    </row>
    <row r="191" spans="1:17">
      <c r="A191" s="11"/>
      <c r="B191" s="11"/>
      <c r="C191" s="11"/>
      <c r="D191" s="11"/>
      <c r="E191" s="11"/>
      <c r="G191" s="11"/>
      <c r="H191" s="11"/>
      <c r="I191" s="11"/>
      <c r="K191" s="11"/>
      <c r="L191" s="11"/>
      <c r="M191" s="11"/>
      <c r="O191" s="11"/>
      <c r="P191" s="11"/>
      <c r="Q191" s="11"/>
    </row>
    <row r="192" spans="1:17">
      <c r="A192" s="11"/>
      <c r="B192" s="11"/>
      <c r="C192" s="11"/>
      <c r="D192" s="11"/>
      <c r="E192" s="11"/>
      <c r="G192" s="11"/>
      <c r="H192" s="11"/>
      <c r="I192" s="11"/>
      <c r="K192" s="11"/>
      <c r="L192" s="11"/>
      <c r="M192" s="11"/>
      <c r="O192" s="11"/>
      <c r="P192" s="11"/>
      <c r="Q192" s="11"/>
    </row>
    <row r="193" spans="1:17">
      <c r="A193" s="11"/>
      <c r="B193" s="11"/>
      <c r="C193" s="11"/>
      <c r="D193" s="11"/>
      <c r="E193" s="11"/>
      <c r="G193" s="11"/>
      <c r="H193" s="11"/>
      <c r="I193" s="11"/>
      <c r="K193" s="11"/>
      <c r="L193" s="11"/>
      <c r="M193" s="11"/>
      <c r="O193" s="11"/>
      <c r="P193" s="11"/>
      <c r="Q193" s="11"/>
    </row>
    <row r="194" spans="1:17">
      <c r="A194" s="11"/>
      <c r="B194" s="11"/>
      <c r="C194" s="11"/>
      <c r="D194" s="11"/>
      <c r="E194" s="11"/>
      <c r="G194" s="11"/>
      <c r="H194" s="11"/>
      <c r="I194" s="11"/>
      <c r="K194" s="11"/>
      <c r="L194" s="11"/>
      <c r="M194" s="11"/>
      <c r="O194" s="11"/>
      <c r="P194" s="11"/>
      <c r="Q194" s="11"/>
    </row>
    <row r="195" spans="1:17">
      <c r="A195" s="11"/>
      <c r="B195" s="11"/>
      <c r="C195" s="11"/>
      <c r="D195" s="11"/>
      <c r="E195" s="11"/>
      <c r="G195" s="11"/>
      <c r="H195" s="11"/>
      <c r="I195" s="11"/>
      <c r="K195" s="11"/>
      <c r="L195" s="11"/>
      <c r="M195" s="11"/>
      <c r="O195" s="11"/>
      <c r="P195" s="11"/>
      <c r="Q195" s="11"/>
    </row>
    <row r="196" spans="1:17">
      <c r="A196" s="11"/>
      <c r="B196" s="11"/>
      <c r="C196" s="11"/>
      <c r="D196" s="11"/>
      <c r="E196" s="11"/>
      <c r="G196" s="11"/>
      <c r="H196" s="11"/>
      <c r="I196" s="11"/>
      <c r="K196" s="11"/>
      <c r="L196" s="11"/>
      <c r="M196" s="11"/>
      <c r="O196" s="11"/>
      <c r="P196" s="11"/>
      <c r="Q196" s="11"/>
    </row>
    <row r="197" spans="1:17">
      <c r="A197" s="11"/>
      <c r="B197" s="11"/>
      <c r="C197" s="11"/>
      <c r="D197" s="11"/>
      <c r="E197" s="11"/>
      <c r="G197" s="11"/>
      <c r="H197" s="11"/>
      <c r="I197" s="11"/>
      <c r="K197" s="11"/>
      <c r="L197" s="11"/>
      <c r="M197" s="11"/>
      <c r="O197" s="11"/>
      <c r="P197" s="11"/>
      <c r="Q197" s="11"/>
    </row>
    <row r="198" spans="1:17">
      <c r="A198" s="11"/>
      <c r="B198" s="11"/>
      <c r="C198" s="11"/>
      <c r="D198" s="11"/>
      <c r="E198" s="11"/>
      <c r="G198" s="11"/>
      <c r="H198" s="11"/>
      <c r="I198" s="11"/>
      <c r="K198" s="11"/>
      <c r="L198" s="11"/>
      <c r="M198" s="11"/>
      <c r="O198" s="11"/>
      <c r="P198" s="11"/>
      <c r="Q198" s="11"/>
    </row>
    <row r="199" spans="1:17">
      <c r="A199" s="11"/>
      <c r="B199" s="11"/>
      <c r="C199" s="11"/>
      <c r="D199" s="11"/>
      <c r="E199" s="11"/>
      <c r="G199" s="11"/>
      <c r="H199" s="11"/>
      <c r="I199" s="11"/>
      <c r="K199" s="11"/>
      <c r="L199" s="11"/>
      <c r="M199" s="11"/>
      <c r="O199" s="11"/>
      <c r="P199" s="11"/>
      <c r="Q199" s="11"/>
    </row>
    <row r="200" spans="1:17">
      <c r="A200" s="11"/>
      <c r="B200" s="11"/>
      <c r="C200" s="11"/>
      <c r="D200" s="11"/>
      <c r="E200" s="11"/>
      <c r="G200" s="11"/>
      <c r="H200" s="11"/>
      <c r="I200" s="11"/>
      <c r="K200" s="11"/>
      <c r="L200" s="11"/>
      <c r="M200" s="11"/>
      <c r="O200" s="11"/>
      <c r="P200" s="11"/>
      <c r="Q200" s="11"/>
    </row>
    <row r="201" spans="1:17">
      <c r="A201" s="11"/>
      <c r="B201" s="11"/>
      <c r="C201" s="11"/>
      <c r="D201" s="11"/>
      <c r="E201" s="11"/>
      <c r="G201" s="11"/>
      <c r="H201" s="11"/>
      <c r="I201" s="11"/>
      <c r="K201" s="11"/>
      <c r="L201" s="11"/>
      <c r="M201" s="11"/>
      <c r="O201" s="11"/>
      <c r="P201" s="11"/>
      <c r="Q201" s="11"/>
    </row>
    <row r="202" spans="1:17">
      <c r="A202" s="11"/>
      <c r="B202" s="11"/>
      <c r="C202" s="11"/>
      <c r="D202" s="11"/>
      <c r="E202" s="11"/>
      <c r="G202" s="11"/>
      <c r="H202" s="11"/>
      <c r="I202" s="11"/>
      <c r="K202" s="11"/>
      <c r="L202" s="11"/>
      <c r="M202" s="11"/>
      <c r="O202" s="11"/>
      <c r="P202" s="11"/>
      <c r="Q202" s="11"/>
    </row>
    <row r="203" spans="1:17">
      <c r="A203" s="11"/>
      <c r="B203" s="11"/>
      <c r="C203" s="11"/>
      <c r="D203" s="11"/>
      <c r="E203" s="11"/>
      <c r="G203" s="11"/>
      <c r="H203" s="11"/>
      <c r="I203" s="11"/>
      <c r="K203" s="11"/>
      <c r="L203" s="11"/>
      <c r="M203" s="11"/>
      <c r="O203" s="11"/>
      <c r="P203" s="11"/>
      <c r="Q203" s="11"/>
    </row>
    <row r="204" spans="1:17">
      <c r="A204" s="11"/>
      <c r="B204" s="11"/>
      <c r="C204" s="11"/>
      <c r="D204" s="11"/>
      <c r="E204" s="11"/>
      <c r="G204" s="11"/>
      <c r="H204" s="11"/>
      <c r="I204" s="11"/>
      <c r="K204" s="11"/>
      <c r="L204" s="11"/>
      <c r="M204" s="11"/>
      <c r="O204" s="11"/>
      <c r="P204" s="11"/>
      <c r="Q204" s="11"/>
    </row>
    <row r="205" spans="1:17">
      <c r="A205" s="15"/>
      <c r="B205" s="15"/>
      <c r="C205" s="15"/>
      <c r="D205" s="15"/>
      <c r="E205" s="15"/>
      <c r="G205" s="15"/>
      <c r="H205" s="15"/>
      <c r="I205" s="15"/>
      <c r="K205" s="15"/>
      <c r="L205" s="15"/>
      <c r="M205" s="15"/>
      <c r="O205" s="15"/>
      <c r="P205" s="15"/>
      <c r="Q205" s="15"/>
    </row>
    <row r="206" spans="1:17">
      <c r="A206" s="15"/>
      <c r="B206" s="15"/>
      <c r="C206" s="15"/>
      <c r="D206" s="15"/>
      <c r="E206" s="15"/>
      <c r="G206" s="15"/>
      <c r="H206" s="15"/>
      <c r="I206" s="15"/>
      <c r="K206" s="15"/>
      <c r="L206" s="15"/>
      <c r="M206" s="15"/>
      <c r="O206" s="15"/>
      <c r="P206" s="15"/>
      <c r="Q206" s="15"/>
    </row>
    <row r="207" spans="1:17">
      <c r="A207" s="15"/>
      <c r="B207" s="15"/>
      <c r="C207" s="15"/>
      <c r="D207" s="15"/>
      <c r="E207" s="15"/>
      <c r="G207" s="15"/>
      <c r="H207" s="15"/>
      <c r="I207" s="15"/>
      <c r="K207" s="15"/>
      <c r="L207" s="15"/>
      <c r="M207" s="15"/>
      <c r="O207" s="15"/>
      <c r="P207" s="15"/>
      <c r="Q207" s="15"/>
    </row>
    <row r="208" spans="1:17">
      <c r="A208" s="11"/>
      <c r="B208" s="11"/>
      <c r="C208" s="11"/>
      <c r="D208" s="11"/>
      <c r="E208" s="11"/>
      <c r="G208" s="11"/>
      <c r="H208" s="11"/>
      <c r="I208" s="11"/>
      <c r="K208" s="11"/>
      <c r="L208" s="11"/>
      <c r="M208" s="11"/>
      <c r="O208" s="11"/>
      <c r="P208" s="11"/>
      <c r="Q208" s="11"/>
    </row>
    <row r="209" spans="1:17">
      <c r="A209" s="11"/>
      <c r="B209" s="11"/>
      <c r="C209" s="11"/>
      <c r="D209" s="11"/>
      <c r="E209" s="11"/>
      <c r="G209" s="11"/>
      <c r="H209" s="11"/>
      <c r="I209" s="11"/>
      <c r="K209" s="11"/>
      <c r="L209" s="11"/>
      <c r="M209" s="11"/>
      <c r="O209" s="11"/>
      <c r="P209" s="11"/>
      <c r="Q209" s="11"/>
    </row>
    <row r="210" spans="1:17">
      <c r="A210" s="11"/>
      <c r="B210" s="11"/>
      <c r="C210" s="11"/>
      <c r="D210" s="11"/>
      <c r="E210" s="11"/>
      <c r="G210" s="11"/>
      <c r="H210" s="11"/>
      <c r="I210" s="11"/>
      <c r="K210" s="11"/>
      <c r="L210" s="11"/>
      <c r="M210" s="11"/>
      <c r="O210" s="11"/>
      <c r="P210" s="11"/>
      <c r="Q210" s="11"/>
    </row>
    <row r="211" spans="1:17">
      <c r="A211" s="11"/>
      <c r="B211" s="11"/>
      <c r="C211" s="11"/>
      <c r="D211" s="11"/>
      <c r="E211" s="11"/>
      <c r="G211" s="11"/>
      <c r="H211" s="11"/>
      <c r="I211" s="11"/>
      <c r="K211" s="11"/>
      <c r="L211" s="11"/>
      <c r="M211" s="11"/>
      <c r="O211" s="11"/>
      <c r="P211" s="11"/>
      <c r="Q211" s="11"/>
    </row>
    <row r="212" spans="1:17">
      <c r="A212" s="11"/>
      <c r="B212" s="11"/>
      <c r="C212" s="11"/>
      <c r="D212" s="11"/>
      <c r="E212" s="11"/>
      <c r="G212" s="11"/>
      <c r="H212" s="11"/>
      <c r="I212" s="11"/>
      <c r="K212" s="11"/>
      <c r="L212" s="11"/>
      <c r="M212" s="11"/>
      <c r="O212" s="11"/>
      <c r="P212" s="11"/>
      <c r="Q212" s="11"/>
    </row>
    <row r="213" spans="1:17">
      <c r="A213" s="11"/>
      <c r="B213" s="11"/>
      <c r="C213" s="11"/>
      <c r="D213" s="11"/>
      <c r="E213" s="11"/>
      <c r="G213" s="11"/>
      <c r="H213" s="11"/>
      <c r="I213" s="11"/>
      <c r="K213" s="11"/>
      <c r="L213" s="11"/>
      <c r="M213" s="11"/>
      <c r="O213" s="11"/>
      <c r="P213" s="11"/>
      <c r="Q213" s="11"/>
    </row>
    <row r="214" spans="1:17">
      <c r="A214" s="11"/>
      <c r="B214" s="11"/>
      <c r="C214" s="11"/>
      <c r="D214" s="11"/>
      <c r="E214" s="11"/>
      <c r="G214" s="11"/>
      <c r="H214" s="11"/>
      <c r="I214" s="11"/>
      <c r="K214" s="11"/>
      <c r="L214" s="11"/>
      <c r="M214" s="11"/>
      <c r="O214" s="11"/>
      <c r="P214" s="11"/>
      <c r="Q214" s="11"/>
    </row>
    <row r="215" spans="1:17">
      <c r="A215" s="11"/>
      <c r="B215" s="11"/>
      <c r="C215" s="11"/>
      <c r="D215" s="11"/>
      <c r="E215" s="11"/>
      <c r="G215" s="11"/>
      <c r="H215" s="11"/>
      <c r="I215" s="11"/>
      <c r="K215" s="11"/>
      <c r="L215" s="11"/>
      <c r="M215" s="11"/>
      <c r="O215" s="11"/>
      <c r="P215" s="11"/>
      <c r="Q215" s="11"/>
    </row>
    <row r="216" spans="1:17">
      <c r="A216" s="11"/>
      <c r="B216" s="11"/>
      <c r="C216" s="11"/>
      <c r="D216" s="11"/>
      <c r="E216" s="11"/>
      <c r="G216" s="11"/>
      <c r="H216" s="11"/>
      <c r="I216" s="11"/>
      <c r="K216" s="11"/>
      <c r="L216" s="11"/>
      <c r="M216" s="11"/>
      <c r="O216" s="11"/>
      <c r="P216" s="11"/>
      <c r="Q216" s="11"/>
    </row>
    <row r="217" spans="1:17">
      <c r="A217" s="11"/>
      <c r="B217" s="11"/>
      <c r="C217" s="11"/>
      <c r="D217" s="11"/>
      <c r="E217" s="11"/>
      <c r="G217" s="11"/>
      <c r="H217" s="11"/>
      <c r="I217" s="11"/>
      <c r="K217" s="11"/>
      <c r="L217" s="11"/>
      <c r="M217" s="11"/>
      <c r="O217" s="11"/>
      <c r="P217" s="11"/>
      <c r="Q217" s="11"/>
    </row>
    <row r="218" spans="1:17">
      <c r="A218" s="15"/>
      <c r="B218" s="15"/>
      <c r="C218" s="15"/>
      <c r="D218" s="15"/>
      <c r="E218" s="15"/>
      <c r="G218" s="15"/>
      <c r="H218" s="15"/>
      <c r="I218" s="15"/>
      <c r="K218" s="15"/>
      <c r="L218" s="15"/>
      <c r="M218" s="15"/>
      <c r="O218" s="15"/>
      <c r="P218" s="15"/>
      <c r="Q218" s="15"/>
    </row>
    <row r="219" spans="1:17">
      <c r="A219" s="15"/>
      <c r="B219" s="15"/>
      <c r="C219" s="15"/>
      <c r="D219" s="15"/>
      <c r="E219" s="15"/>
      <c r="G219" s="15"/>
      <c r="H219" s="15"/>
      <c r="I219" s="15"/>
      <c r="K219" s="15"/>
      <c r="L219" s="15"/>
      <c r="M219" s="15"/>
      <c r="O219" s="15"/>
      <c r="P219" s="15"/>
      <c r="Q219" s="15"/>
    </row>
    <row r="220" spans="1:17">
      <c r="A220" s="11"/>
      <c r="B220" s="11"/>
      <c r="C220" s="11"/>
      <c r="D220" s="11"/>
      <c r="E220" s="11"/>
      <c r="G220" s="11"/>
      <c r="H220" s="11"/>
      <c r="I220" s="11"/>
      <c r="K220" s="11"/>
      <c r="L220" s="11"/>
      <c r="M220" s="11"/>
      <c r="O220" s="11"/>
      <c r="P220" s="11"/>
      <c r="Q220" s="11"/>
    </row>
    <row r="221" spans="1:17">
      <c r="A221" s="11"/>
      <c r="B221" s="11"/>
      <c r="C221" s="11"/>
      <c r="D221" s="11"/>
      <c r="E221" s="11"/>
      <c r="G221" s="11"/>
      <c r="H221" s="11"/>
      <c r="I221" s="11"/>
      <c r="K221" s="11"/>
      <c r="L221" s="11"/>
      <c r="M221" s="11"/>
      <c r="O221" s="11"/>
      <c r="P221" s="11"/>
      <c r="Q221" s="11"/>
    </row>
    <row r="222" spans="1:17">
      <c r="A222" s="11"/>
      <c r="B222" s="11"/>
      <c r="C222" s="11"/>
      <c r="D222" s="11"/>
      <c r="E222" s="11"/>
      <c r="G222" s="11"/>
      <c r="H222" s="11"/>
      <c r="I222" s="11"/>
      <c r="K222" s="11"/>
      <c r="L222" s="11"/>
      <c r="M222" s="11"/>
      <c r="O222" s="11"/>
      <c r="P222" s="11"/>
      <c r="Q222" s="11"/>
    </row>
    <row r="223" spans="1:17">
      <c r="A223" s="31"/>
      <c r="B223" s="31"/>
      <c r="C223" s="31"/>
      <c r="D223" s="31"/>
      <c r="E223" s="31"/>
      <c r="G223" s="31"/>
      <c r="H223" s="31"/>
      <c r="I223" s="31"/>
      <c r="K223" s="31"/>
      <c r="L223" s="31"/>
      <c r="M223" s="31"/>
      <c r="O223" s="31"/>
      <c r="P223" s="31"/>
      <c r="Q223" s="31"/>
    </row>
    <row r="224" spans="1:17">
      <c r="A224" s="11"/>
      <c r="B224" s="11"/>
      <c r="C224" s="11"/>
      <c r="D224" s="11"/>
      <c r="E224" s="11"/>
      <c r="G224" s="11"/>
      <c r="H224" s="11"/>
      <c r="I224" s="11"/>
      <c r="K224" s="11"/>
      <c r="L224" s="11"/>
      <c r="M224" s="11"/>
      <c r="O224" s="11"/>
      <c r="P224" s="11"/>
      <c r="Q224" s="11"/>
    </row>
    <row r="225" spans="1:17">
      <c r="A225" s="11"/>
      <c r="B225" s="11"/>
      <c r="C225" s="11"/>
      <c r="D225" s="11"/>
      <c r="E225" s="11"/>
      <c r="G225" s="11"/>
      <c r="H225" s="11"/>
      <c r="I225" s="11"/>
      <c r="K225" s="11"/>
      <c r="L225" s="11"/>
      <c r="M225" s="11"/>
      <c r="O225" s="11"/>
      <c r="P225" s="11"/>
      <c r="Q225" s="11"/>
    </row>
    <row r="226" spans="1:17">
      <c r="A226" s="15"/>
      <c r="B226" s="15"/>
      <c r="C226" s="15"/>
      <c r="D226" s="15"/>
      <c r="E226" s="15"/>
      <c r="G226" s="15"/>
      <c r="H226" s="15"/>
      <c r="I226" s="15"/>
      <c r="K226" s="15"/>
      <c r="L226" s="15"/>
      <c r="M226" s="15"/>
      <c r="O226" s="15"/>
      <c r="P226" s="15"/>
      <c r="Q226" s="15"/>
    </row>
    <row r="227" spans="1:17">
      <c r="A227" s="15"/>
      <c r="B227" s="15"/>
      <c r="C227" s="15"/>
      <c r="D227" s="15"/>
      <c r="E227" s="15"/>
      <c r="G227" s="15"/>
      <c r="H227" s="15"/>
      <c r="I227" s="15"/>
      <c r="K227" s="15"/>
      <c r="L227" s="15"/>
      <c r="M227" s="15"/>
      <c r="O227" s="15"/>
      <c r="P227" s="15"/>
      <c r="Q227" s="15"/>
    </row>
    <row r="228" spans="1:17">
      <c r="A228" s="11"/>
      <c r="B228" s="11"/>
      <c r="C228" s="11"/>
      <c r="D228" s="11"/>
      <c r="E228" s="11"/>
      <c r="G228" s="11"/>
      <c r="H228" s="11"/>
      <c r="I228" s="11"/>
      <c r="K228" s="11"/>
      <c r="L228" s="11"/>
      <c r="M228" s="11"/>
      <c r="O228" s="11"/>
      <c r="P228" s="11"/>
      <c r="Q228" s="11"/>
    </row>
    <row r="229" spans="1:17">
      <c r="A229" s="11"/>
      <c r="B229" s="11"/>
      <c r="C229" s="11"/>
      <c r="D229" s="11"/>
      <c r="E229" s="11"/>
      <c r="G229" s="11"/>
      <c r="H229" s="11"/>
      <c r="I229" s="11"/>
      <c r="K229" s="11"/>
      <c r="L229" s="11"/>
      <c r="M229" s="11"/>
      <c r="O229" s="11"/>
      <c r="P229" s="11"/>
      <c r="Q229" s="11"/>
    </row>
    <row r="230" spans="1:17">
      <c r="A230" s="11"/>
      <c r="B230" s="11"/>
      <c r="C230" s="11"/>
      <c r="D230" s="11"/>
      <c r="E230" s="11"/>
      <c r="G230" s="11"/>
      <c r="H230" s="11"/>
      <c r="I230" s="11"/>
      <c r="K230" s="11"/>
      <c r="L230" s="11"/>
      <c r="M230" s="11"/>
      <c r="O230" s="11"/>
      <c r="P230" s="11"/>
      <c r="Q230" s="11"/>
    </row>
    <row r="231" spans="1:17">
      <c r="A231" s="11"/>
      <c r="B231" s="11"/>
      <c r="C231" s="11"/>
      <c r="D231" s="11"/>
      <c r="E231" s="11"/>
      <c r="G231" s="11"/>
      <c r="H231" s="11"/>
      <c r="I231" s="11"/>
      <c r="K231" s="11"/>
      <c r="L231" s="11"/>
      <c r="M231" s="11"/>
      <c r="O231" s="11"/>
      <c r="P231" s="11"/>
      <c r="Q231" s="11"/>
    </row>
    <row r="232" spans="1:17">
      <c r="A232" s="15"/>
      <c r="B232" s="15"/>
      <c r="C232" s="15"/>
      <c r="D232" s="15"/>
      <c r="E232" s="15"/>
      <c r="G232" s="15"/>
      <c r="H232" s="15"/>
      <c r="I232" s="15"/>
      <c r="K232" s="15"/>
      <c r="L232" s="15"/>
      <c r="M232" s="15"/>
      <c r="O232" s="15"/>
      <c r="P232" s="15"/>
      <c r="Q232" s="15"/>
    </row>
    <row r="233" spans="1:17">
      <c r="A233" s="15"/>
      <c r="B233" s="15"/>
      <c r="C233" s="15"/>
      <c r="D233" s="15"/>
      <c r="E233" s="15"/>
      <c r="G233" s="15"/>
      <c r="H233" s="15"/>
      <c r="I233" s="15"/>
      <c r="K233" s="15"/>
      <c r="L233" s="15"/>
      <c r="M233" s="15"/>
      <c r="O233" s="15"/>
      <c r="P233" s="15"/>
      <c r="Q233" s="15"/>
    </row>
    <row r="234" spans="1:17">
      <c r="A234" s="18"/>
      <c r="B234" s="18"/>
      <c r="C234" s="18"/>
      <c r="D234" s="18"/>
      <c r="E234" s="18"/>
      <c r="G234" s="18"/>
      <c r="H234" s="18"/>
      <c r="I234" s="18"/>
      <c r="K234" s="18"/>
      <c r="L234" s="18"/>
      <c r="M234" s="18"/>
      <c r="O234" s="18"/>
      <c r="P234" s="18"/>
      <c r="Q234" s="18"/>
    </row>
    <row r="235" spans="1:17">
      <c r="A235" s="18"/>
      <c r="B235" s="18"/>
      <c r="C235" s="18"/>
      <c r="D235" s="18"/>
      <c r="E235" s="18"/>
      <c r="G235" s="18"/>
      <c r="H235" s="18"/>
      <c r="I235" s="18"/>
      <c r="K235" s="18"/>
      <c r="L235" s="18"/>
      <c r="M235" s="18"/>
      <c r="O235" s="18"/>
      <c r="P235" s="18"/>
      <c r="Q235" s="18"/>
    </row>
    <row r="236" spans="1:17">
      <c r="A236" s="18"/>
      <c r="B236" s="18"/>
      <c r="C236" s="18"/>
      <c r="D236" s="18"/>
      <c r="E236" s="18"/>
      <c r="G236" s="18"/>
      <c r="H236" s="18"/>
      <c r="I236" s="18"/>
      <c r="K236" s="18"/>
      <c r="L236" s="18"/>
      <c r="M236" s="18"/>
      <c r="O236" s="18"/>
      <c r="P236" s="18"/>
      <c r="Q236" s="18"/>
    </row>
    <row r="237" spans="1:17">
      <c r="A237" s="18"/>
      <c r="B237" s="18"/>
      <c r="C237" s="18"/>
      <c r="D237" s="18"/>
      <c r="E237" s="18"/>
      <c r="G237" s="18"/>
      <c r="H237" s="18"/>
      <c r="I237" s="18"/>
      <c r="K237" s="18"/>
      <c r="L237" s="18"/>
      <c r="M237" s="18"/>
      <c r="O237" s="18"/>
      <c r="P237" s="18"/>
      <c r="Q237" s="18"/>
    </row>
    <row r="238" spans="1:17">
      <c r="A238" s="18"/>
      <c r="B238" s="18"/>
      <c r="C238" s="18"/>
      <c r="D238" s="18"/>
      <c r="E238" s="18"/>
      <c r="G238" s="18"/>
      <c r="H238" s="18"/>
      <c r="I238" s="18"/>
      <c r="K238" s="18"/>
      <c r="L238" s="18"/>
      <c r="M238" s="18"/>
      <c r="O238" s="18"/>
      <c r="P238" s="18"/>
      <c r="Q238" s="18"/>
    </row>
    <row r="239" spans="1:17">
      <c r="A239" s="18"/>
      <c r="B239" s="18"/>
      <c r="C239" s="18"/>
      <c r="D239" s="18"/>
      <c r="E239" s="18"/>
      <c r="G239" s="18"/>
      <c r="H239" s="18"/>
      <c r="I239" s="18"/>
      <c r="K239" s="18"/>
      <c r="L239" s="18"/>
      <c r="M239" s="18"/>
      <c r="O239" s="18"/>
      <c r="P239" s="18"/>
      <c r="Q239" s="18"/>
    </row>
    <row r="240" spans="1:17">
      <c r="A240" s="18"/>
      <c r="B240" s="18"/>
      <c r="C240" s="18"/>
      <c r="D240" s="18"/>
      <c r="E240" s="18"/>
      <c r="G240" s="18"/>
      <c r="H240" s="18"/>
      <c r="I240" s="18"/>
      <c r="K240" s="18"/>
      <c r="L240" s="18"/>
      <c r="M240" s="18"/>
      <c r="O240" s="18"/>
      <c r="P240" s="18"/>
      <c r="Q240" s="18"/>
    </row>
    <row r="241" spans="1:17">
      <c r="A241" s="20"/>
      <c r="B241" s="20"/>
      <c r="C241" s="20"/>
      <c r="D241" s="20"/>
      <c r="E241" s="20"/>
      <c r="G241" s="20"/>
      <c r="H241" s="20"/>
      <c r="I241" s="20"/>
      <c r="K241" s="20"/>
      <c r="L241" s="20"/>
      <c r="M241" s="20"/>
      <c r="O241" s="20"/>
      <c r="P241" s="20"/>
      <c r="Q241" s="20"/>
    </row>
    <row r="242" spans="1:17">
      <c r="A242" s="18"/>
      <c r="B242" s="18"/>
      <c r="C242" s="18"/>
      <c r="D242" s="18"/>
      <c r="E242" s="18"/>
      <c r="G242" s="18"/>
      <c r="H242" s="18"/>
      <c r="I242" s="18"/>
      <c r="K242" s="18"/>
      <c r="L242" s="18"/>
      <c r="M242" s="18"/>
      <c r="O242" s="18"/>
      <c r="P242" s="18"/>
      <c r="Q242" s="18"/>
    </row>
    <row r="243" spans="1:17">
      <c r="A243" s="41"/>
      <c r="B243" s="41"/>
      <c r="C243" s="41"/>
      <c r="D243" s="41"/>
      <c r="E243" s="41"/>
      <c r="G243" s="41"/>
      <c r="H243" s="41"/>
      <c r="I243" s="41"/>
      <c r="K243" s="41"/>
      <c r="L243" s="41"/>
      <c r="M243" s="41"/>
      <c r="O243" s="41"/>
      <c r="P243" s="41"/>
      <c r="Q243" s="41"/>
    </row>
    <row r="244" spans="1:17">
      <c r="A244" s="41"/>
      <c r="B244" s="41"/>
      <c r="C244" s="41"/>
      <c r="D244" s="41"/>
      <c r="E244" s="41"/>
      <c r="G244" s="41"/>
      <c r="H244" s="41"/>
      <c r="I244" s="41"/>
      <c r="K244" s="41"/>
      <c r="L244" s="41"/>
      <c r="M244" s="41"/>
      <c r="O244" s="41"/>
      <c r="P244" s="41"/>
      <c r="Q244" s="41"/>
    </row>
    <row r="245" spans="1:17">
      <c r="A245" s="18"/>
      <c r="B245" s="18"/>
      <c r="C245" s="18"/>
      <c r="D245" s="18"/>
      <c r="E245" s="18"/>
      <c r="G245" s="18"/>
      <c r="H245" s="18"/>
      <c r="I245" s="18"/>
      <c r="K245" s="18"/>
      <c r="L245" s="18"/>
      <c r="M245" s="18"/>
      <c r="O245" s="18"/>
      <c r="P245" s="18"/>
      <c r="Q245" s="18"/>
    </row>
    <row r="246" spans="1:17">
      <c r="A246" s="41"/>
      <c r="B246" s="41"/>
      <c r="C246" s="41"/>
      <c r="D246" s="41"/>
      <c r="E246" s="41"/>
      <c r="G246" s="41"/>
      <c r="H246" s="41"/>
      <c r="I246" s="41"/>
      <c r="K246" s="41"/>
      <c r="L246" s="41"/>
      <c r="M246" s="41"/>
      <c r="O246" s="41"/>
      <c r="P246" s="41"/>
      <c r="Q246" s="41"/>
    </row>
    <row r="247" spans="1:17">
      <c r="A247" s="41"/>
      <c r="B247" s="41"/>
      <c r="C247" s="41"/>
      <c r="D247" s="41"/>
      <c r="E247" s="41"/>
      <c r="G247" s="41"/>
      <c r="H247" s="41"/>
      <c r="I247" s="41"/>
      <c r="K247" s="41"/>
      <c r="L247" s="41"/>
      <c r="M247" s="41"/>
      <c r="O247" s="41"/>
      <c r="P247" s="41"/>
      <c r="Q247" s="41"/>
    </row>
    <row r="248" spans="1:17">
      <c r="A248" s="18"/>
      <c r="B248" s="18"/>
      <c r="C248" s="18"/>
      <c r="D248" s="18"/>
      <c r="E248" s="18"/>
      <c r="G248" s="18"/>
      <c r="H248" s="18"/>
      <c r="I248" s="18"/>
      <c r="K248" s="18"/>
      <c r="L248" s="18"/>
      <c r="M248" s="18"/>
      <c r="O248" s="18"/>
      <c r="P248" s="18"/>
      <c r="Q248" s="18"/>
    </row>
    <row r="249" spans="1:17">
      <c r="A249" s="18"/>
      <c r="B249" s="18"/>
      <c r="C249" s="18"/>
      <c r="D249" s="18"/>
      <c r="E249" s="18"/>
      <c r="G249" s="18"/>
      <c r="H249" s="18"/>
      <c r="I249" s="18"/>
      <c r="K249" s="18"/>
      <c r="L249" s="18"/>
      <c r="M249" s="18"/>
      <c r="O249" s="18"/>
      <c r="P249" s="18"/>
      <c r="Q249" s="18"/>
    </row>
    <row r="250" spans="1:17">
      <c r="A250" s="18"/>
      <c r="B250" s="18"/>
      <c r="C250" s="18"/>
      <c r="D250" s="18"/>
      <c r="E250" s="18"/>
      <c r="G250" s="18"/>
      <c r="H250" s="18"/>
      <c r="I250" s="18"/>
      <c r="K250" s="18"/>
      <c r="L250" s="18"/>
      <c r="M250" s="18"/>
      <c r="O250" s="18"/>
      <c r="P250" s="18"/>
      <c r="Q250" s="18"/>
    </row>
    <row r="251" spans="1:17">
      <c r="A251" s="19"/>
      <c r="B251" s="19"/>
      <c r="C251" s="19"/>
      <c r="D251" s="19"/>
      <c r="E251" s="19"/>
      <c r="G251" s="19"/>
      <c r="H251" s="19"/>
      <c r="I251" s="19"/>
      <c r="K251" s="19"/>
      <c r="L251" s="19"/>
      <c r="M251" s="19"/>
      <c r="O251" s="19"/>
      <c r="P251" s="19"/>
      <c r="Q251" s="19"/>
    </row>
    <row r="252" spans="1:17" ht="12.75">
      <c r="A252" s="42"/>
      <c r="B252" s="42"/>
      <c r="C252" s="42"/>
      <c r="D252" s="42"/>
      <c r="E252" s="42"/>
      <c r="G252" s="42"/>
      <c r="H252" s="42"/>
      <c r="I252" s="42"/>
      <c r="K252" s="42"/>
      <c r="L252" s="42"/>
      <c r="M252" s="42"/>
      <c r="O252" s="42"/>
      <c r="P252" s="42"/>
      <c r="Q252" s="42"/>
    </row>
    <row r="253" spans="1:17">
      <c r="A253" s="41"/>
      <c r="B253" s="41"/>
      <c r="C253" s="41"/>
      <c r="D253" s="41"/>
      <c r="E253" s="41"/>
      <c r="G253" s="41"/>
      <c r="H253" s="41"/>
      <c r="I253" s="41"/>
      <c r="K253" s="41"/>
      <c r="L253" s="41"/>
      <c r="M253" s="41"/>
      <c r="O253" s="41"/>
      <c r="P253" s="41"/>
      <c r="Q253" s="41"/>
    </row>
    <row r="254" spans="1:17">
      <c r="A254" s="41"/>
      <c r="B254" s="41"/>
      <c r="C254" s="41"/>
      <c r="D254" s="41"/>
      <c r="E254" s="41"/>
      <c r="G254" s="41"/>
      <c r="H254" s="41"/>
      <c r="I254" s="41"/>
      <c r="K254" s="41"/>
      <c r="L254" s="41"/>
      <c r="M254" s="41"/>
      <c r="O254" s="41"/>
      <c r="P254" s="41"/>
      <c r="Q254" s="41"/>
    </row>
    <row r="255" spans="1:17">
      <c r="A255" s="18"/>
      <c r="B255" s="18"/>
      <c r="C255" s="18"/>
      <c r="D255" s="18"/>
      <c r="E255" s="18"/>
      <c r="G255" s="18"/>
      <c r="H255" s="18"/>
      <c r="I255" s="18"/>
      <c r="K255" s="18"/>
      <c r="L255" s="18"/>
      <c r="M255" s="18"/>
      <c r="O255" s="18"/>
      <c r="P255" s="18"/>
      <c r="Q255" s="18"/>
    </row>
    <row r="256" spans="1:17">
      <c r="A256" s="18"/>
      <c r="B256" s="18"/>
      <c r="C256" s="18"/>
      <c r="D256" s="18"/>
      <c r="E256" s="18"/>
      <c r="G256" s="18"/>
      <c r="H256" s="18"/>
      <c r="I256" s="18"/>
      <c r="K256" s="18"/>
      <c r="L256" s="18"/>
      <c r="M256" s="18"/>
      <c r="O256" s="18"/>
      <c r="P256" s="18"/>
      <c r="Q256" s="18"/>
    </row>
    <row r="257" spans="1:17" ht="12.75">
      <c r="A257" s="42"/>
      <c r="B257" s="42"/>
      <c r="C257" s="42"/>
      <c r="D257" s="42"/>
      <c r="E257" s="42"/>
      <c r="G257" s="42"/>
      <c r="H257" s="42"/>
      <c r="I257" s="42"/>
      <c r="K257" s="42"/>
      <c r="L257" s="42"/>
      <c r="M257" s="42"/>
      <c r="O257" s="42"/>
      <c r="P257" s="42"/>
      <c r="Q257" s="42"/>
    </row>
    <row r="258" spans="1:17" ht="12.75">
      <c r="A258" s="42"/>
      <c r="B258" s="42"/>
      <c r="C258" s="42"/>
      <c r="D258" s="42"/>
      <c r="E258" s="42"/>
      <c r="G258" s="42"/>
      <c r="H258" s="42"/>
      <c r="I258" s="42"/>
      <c r="K258" s="42"/>
      <c r="L258" s="42"/>
      <c r="M258" s="42"/>
      <c r="O258" s="42"/>
      <c r="P258" s="42"/>
      <c r="Q258" s="42"/>
    </row>
    <row r="259" spans="1:17" ht="12.75">
      <c r="A259" s="42"/>
      <c r="B259" s="42"/>
      <c r="C259" s="42"/>
      <c r="D259" s="42"/>
      <c r="E259" s="42"/>
      <c r="G259" s="42"/>
      <c r="H259" s="42"/>
      <c r="I259" s="42"/>
      <c r="K259" s="42"/>
      <c r="L259" s="42"/>
      <c r="M259" s="42"/>
      <c r="O259" s="42"/>
      <c r="P259" s="42"/>
      <c r="Q259" s="42"/>
    </row>
    <row r="260" spans="1:17" ht="12.75">
      <c r="A260" s="42"/>
      <c r="B260" s="42"/>
      <c r="C260" s="42"/>
      <c r="D260" s="42"/>
      <c r="E260" s="42"/>
      <c r="G260" s="42"/>
      <c r="H260" s="42"/>
      <c r="I260" s="42"/>
      <c r="K260" s="42"/>
      <c r="L260" s="42"/>
      <c r="M260" s="42"/>
      <c r="O260" s="42"/>
      <c r="P260" s="42"/>
      <c r="Q260" s="42"/>
    </row>
    <row r="261" spans="1:17">
      <c r="A261" s="41"/>
      <c r="B261" s="41"/>
      <c r="C261" s="41"/>
      <c r="D261" s="41"/>
      <c r="E261" s="41"/>
      <c r="G261" s="41"/>
      <c r="H261" s="41"/>
      <c r="I261" s="41"/>
      <c r="K261" s="41"/>
      <c r="L261" s="41"/>
      <c r="M261" s="41"/>
      <c r="O261" s="41"/>
      <c r="P261" s="41"/>
      <c r="Q261" s="41"/>
    </row>
    <row r="262" spans="1:17" ht="12.75">
      <c r="A262" s="42"/>
      <c r="B262" s="42"/>
      <c r="C262" s="42"/>
      <c r="D262" s="42"/>
      <c r="E262" s="42"/>
      <c r="G262" s="42"/>
      <c r="H262" s="42"/>
      <c r="I262" s="42"/>
      <c r="K262" s="42"/>
      <c r="L262" s="42"/>
      <c r="M262" s="42"/>
      <c r="O262" s="42"/>
      <c r="P262" s="42"/>
      <c r="Q262" s="42"/>
    </row>
    <row r="263" spans="1:17" ht="12.75">
      <c r="A263" s="42"/>
      <c r="B263" s="42"/>
      <c r="C263" s="42"/>
      <c r="D263" s="42"/>
      <c r="E263" s="42"/>
      <c r="G263" s="42"/>
      <c r="H263" s="42"/>
      <c r="I263" s="42"/>
      <c r="K263" s="42"/>
      <c r="L263" s="42"/>
      <c r="M263" s="42"/>
      <c r="O263" s="42"/>
      <c r="P263" s="42"/>
      <c r="Q263" s="42"/>
    </row>
    <row r="264" spans="1:17" ht="12.75">
      <c r="A264" s="42"/>
      <c r="B264" s="42"/>
      <c r="C264" s="42"/>
      <c r="D264" s="42"/>
      <c r="E264" s="42"/>
      <c r="G264" s="42"/>
      <c r="H264" s="42"/>
      <c r="I264" s="42"/>
      <c r="K264" s="42"/>
      <c r="L264" s="42"/>
      <c r="M264" s="42"/>
      <c r="O264" s="42"/>
      <c r="P264" s="42"/>
      <c r="Q264" s="42"/>
    </row>
    <row r="265" spans="1:17" ht="12.75">
      <c r="A265" s="42"/>
      <c r="B265" s="42"/>
      <c r="C265" s="42"/>
      <c r="D265" s="42"/>
      <c r="E265" s="42"/>
      <c r="G265" s="42"/>
      <c r="H265" s="42"/>
      <c r="I265" s="42"/>
      <c r="K265" s="42"/>
      <c r="L265" s="42"/>
      <c r="M265" s="42"/>
      <c r="O265" s="42"/>
      <c r="P265" s="42"/>
      <c r="Q265" s="42"/>
    </row>
    <row r="266" spans="1:17">
      <c r="A266" s="40"/>
      <c r="B266" s="40"/>
      <c r="C266" s="40"/>
      <c r="D266" s="40"/>
      <c r="E266" s="40"/>
      <c r="G266" s="40"/>
      <c r="H266" s="40"/>
      <c r="I266" s="40"/>
      <c r="K266" s="40"/>
      <c r="L266" s="40"/>
      <c r="M266" s="40"/>
      <c r="O266" s="40"/>
      <c r="P266" s="40"/>
      <c r="Q266" s="40"/>
    </row>
    <row r="267" spans="1:17">
      <c r="A267" s="40"/>
      <c r="B267" s="40"/>
      <c r="C267" s="40"/>
      <c r="D267" s="40"/>
      <c r="E267" s="40"/>
      <c r="G267" s="40"/>
      <c r="H267" s="40"/>
      <c r="I267" s="40"/>
      <c r="K267" s="40"/>
      <c r="L267" s="40"/>
      <c r="M267" s="40"/>
      <c r="O267" s="40"/>
      <c r="P267" s="40"/>
      <c r="Q267" s="40"/>
    </row>
    <row r="268" spans="1:17">
      <c r="A268" s="40"/>
      <c r="B268" s="40"/>
      <c r="C268" s="40"/>
      <c r="D268" s="40"/>
      <c r="E268" s="40"/>
      <c r="G268" s="40"/>
      <c r="H268" s="40"/>
      <c r="I268" s="40"/>
      <c r="K268" s="40"/>
      <c r="L268" s="40"/>
      <c r="M268" s="40"/>
      <c r="O268" s="40"/>
      <c r="P268" s="40"/>
      <c r="Q268" s="40"/>
    </row>
    <row r="269" spans="1:17">
      <c r="A269" s="40"/>
      <c r="B269" s="40"/>
      <c r="C269" s="40"/>
      <c r="D269" s="40"/>
      <c r="E269" s="40"/>
      <c r="G269" s="40"/>
      <c r="H269" s="40"/>
      <c r="I269" s="40"/>
      <c r="K269" s="40"/>
      <c r="L269" s="40"/>
      <c r="M269" s="40"/>
      <c r="O269" s="40"/>
      <c r="P269" s="40"/>
      <c r="Q269" s="40"/>
    </row>
    <row r="270" spans="1:17">
      <c r="A270" s="40"/>
      <c r="B270" s="40"/>
      <c r="C270" s="40"/>
      <c r="D270" s="40"/>
      <c r="E270" s="40"/>
      <c r="G270" s="40"/>
      <c r="H270" s="40"/>
      <c r="I270" s="40"/>
      <c r="K270" s="40"/>
      <c r="L270" s="40"/>
      <c r="M270" s="40"/>
      <c r="O270" s="40"/>
      <c r="P270" s="40"/>
      <c r="Q270" s="40"/>
    </row>
    <row r="271" spans="1:17">
      <c r="A271" s="40"/>
      <c r="B271" s="40"/>
      <c r="C271" s="40"/>
      <c r="D271" s="40"/>
      <c r="E271" s="40"/>
      <c r="G271" s="40"/>
      <c r="H271" s="40"/>
      <c r="I271" s="40"/>
      <c r="K271" s="40"/>
      <c r="L271" s="40"/>
      <c r="M271" s="40"/>
      <c r="O271" s="40"/>
      <c r="P271" s="40"/>
      <c r="Q271" s="40"/>
    </row>
    <row r="272" spans="1:17">
      <c r="A272" s="40"/>
      <c r="B272" s="40"/>
      <c r="C272" s="40"/>
      <c r="D272" s="40"/>
      <c r="E272" s="40"/>
      <c r="G272" s="40"/>
      <c r="H272" s="40"/>
      <c r="I272" s="40"/>
      <c r="K272" s="40"/>
      <c r="L272" s="40"/>
      <c r="M272" s="40"/>
      <c r="O272" s="40"/>
      <c r="P272" s="40"/>
      <c r="Q272" s="40"/>
    </row>
    <row r="273" spans="1:17" ht="12.75">
      <c r="A273" s="42"/>
      <c r="B273" s="42"/>
      <c r="C273" s="42"/>
      <c r="D273" s="42"/>
      <c r="E273" s="42"/>
      <c r="G273" s="42"/>
      <c r="H273" s="42"/>
      <c r="I273" s="42"/>
      <c r="K273" s="42"/>
      <c r="L273" s="42"/>
      <c r="M273" s="42"/>
      <c r="O273" s="42"/>
      <c r="P273" s="42"/>
      <c r="Q273" s="42"/>
    </row>
    <row r="274" spans="1:17" ht="12.75">
      <c r="A274" s="42"/>
      <c r="B274" s="42"/>
      <c r="C274" s="42"/>
      <c r="D274" s="42"/>
      <c r="E274" s="42"/>
      <c r="G274" s="42"/>
      <c r="H274" s="42"/>
      <c r="I274" s="42"/>
      <c r="K274" s="42"/>
      <c r="L274" s="42"/>
      <c r="M274" s="42"/>
      <c r="O274" s="42"/>
      <c r="P274" s="42"/>
      <c r="Q274" s="42"/>
    </row>
    <row r="275" spans="1:17" ht="12.75">
      <c r="A275" s="42"/>
      <c r="B275" s="42"/>
      <c r="C275" s="42"/>
      <c r="D275" s="42"/>
      <c r="E275" s="42"/>
      <c r="G275" s="42"/>
      <c r="H275" s="42"/>
      <c r="I275" s="42"/>
      <c r="K275" s="42"/>
      <c r="L275" s="42"/>
      <c r="M275" s="42"/>
      <c r="O275" s="42"/>
      <c r="P275" s="42"/>
      <c r="Q275" s="42"/>
    </row>
    <row r="276" spans="1:17" ht="12.75">
      <c r="A276" s="42"/>
      <c r="B276" s="42"/>
      <c r="C276" s="42"/>
      <c r="D276" s="42"/>
      <c r="E276" s="42"/>
      <c r="G276" s="42"/>
      <c r="H276" s="42"/>
      <c r="I276" s="42"/>
      <c r="K276" s="42"/>
      <c r="L276" s="42"/>
      <c r="M276" s="42"/>
      <c r="O276" s="42"/>
      <c r="P276" s="42"/>
      <c r="Q276" s="42"/>
    </row>
    <row r="277" spans="1:17" ht="12.75">
      <c r="A277" s="42"/>
      <c r="B277" s="42"/>
      <c r="C277" s="42"/>
      <c r="D277" s="42"/>
      <c r="E277" s="42"/>
      <c r="G277" s="42"/>
      <c r="H277" s="42"/>
      <c r="I277" s="42"/>
      <c r="K277" s="42"/>
      <c r="L277" s="42"/>
      <c r="M277" s="42"/>
      <c r="O277" s="42"/>
      <c r="P277" s="42"/>
      <c r="Q277" s="42"/>
    </row>
    <row r="278" spans="1:17" ht="12.75">
      <c r="A278" s="42"/>
      <c r="B278" s="42"/>
      <c r="C278" s="42"/>
      <c r="D278" s="42"/>
      <c r="E278" s="42"/>
      <c r="G278" s="42"/>
      <c r="H278" s="42"/>
      <c r="I278" s="42"/>
      <c r="K278" s="42"/>
      <c r="L278" s="42"/>
      <c r="M278" s="42"/>
      <c r="O278" s="42"/>
      <c r="P278" s="42"/>
      <c r="Q278" s="42"/>
    </row>
  </sheetData>
  <sheetProtection password="E959" sheet="1" objects="1" scenarios="1"/>
  <pageMargins left="0.75" right="0.75" top="1" bottom="1" header="0.5" footer="0.5"/>
  <pageSetup paperSize="9" scale="89" orientation="landscape" r:id="rId1"/>
  <headerFooter alignWithMargins="0"/>
  <ignoredErrors>
    <ignoredError sqref="I17:I18 M13 M17 Q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A292"/>
  <sheetViews>
    <sheetView showZeros="0" zoomScaleNormal="100" workbookViewId="0">
      <selection activeCell="H41" sqref="H41"/>
    </sheetView>
  </sheetViews>
  <sheetFormatPr defaultRowHeight="12"/>
  <cols>
    <col min="1" max="1" width="67.1640625" style="8" customWidth="1"/>
    <col min="2" max="2" width="7.6640625" style="8" customWidth="1"/>
    <col min="3" max="3" width="10.1640625" style="8" customWidth="1"/>
    <col min="4" max="4" width="10.5" style="8" bestFit="1" customWidth="1"/>
    <col min="5" max="5" width="3.1640625" style="1" customWidth="1"/>
    <col min="6" max="6" width="7.6640625" style="8" customWidth="1"/>
    <col min="7" max="7" width="10.1640625" style="8" customWidth="1"/>
    <col min="8" max="8" width="10.5" style="8" customWidth="1"/>
    <col min="9" max="9" width="3.1640625" style="1" customWidth="1"/>
    <col min="10" max="10" width="7.6640625" style="8" customWidth="1"/>
    <col min="11" max="11" width="10.1640625" style="8" customWidth="1"/>
    <col min="12" max="12" width="10.5" style="8" customWidth="1"/>
    <col min="13" max="13" width="3.1640625" style="1" customWidth="1"/>
    <col min="14" max="14" width="7.6640625" style="8" customWidth="1"/>
    <col min="15" max="15" width="10.1640625" style="8" customWidth="1"/>
    <col min="16" max="16" width="10.5" style="8" customWidth="1"/>
    <col min="17" max="16292" width="9.33203125" style="1"/>
    <col min="16293" max="16317" width="9.33203125" style="14"/>
    <col min="16318" max="16355" width="9.33203125" style="1"/>
    <col min="16356" max="16384" width="9.33203125" style="14"/>
  </cols>
  <sheetData>
    <row r="1" spans="1:16" ht="16.5" thickBot="1">
      <c r="A1" s="36" t="s">
        <v>159</v>
      </c>
      <c r="B1" s="23"/>
      <c r="C1" s="24"/>
      <c r="D1" s="24"/>
      <c r="F1" s="23"/>
      <c r="G1" s="24"/>
      <c r="H1" s="24"/>
      <c r="J1" s="23"/>
      <c r="K1" s="24"/>
      <c r="L1" s="24"/>
      <c r="N1" s="23"/>
      <c r="O1" s="24"/>
      <c r="P1" s="24"/>
    </row>
    <row r="2" spans="1:16">
      <c r="A2" s="131"/>
      <c r="B2" s="129">
        <v>2017</v>
      </c>
      <c r="C2" s="128" t="s">
        <v>1</v>
      </c>
      <c r="D2" s="129" t="s">
        <v>104</v>
      </c>
      <c r="F2" s="129">
        <v>2017</v>
      </c>
      <c r="G2" s="128" t="s">
        <v>1</v>
      </c>
      <c r="H2" s="129" t="s">
        <v>104</v>
      </c>
      <c r="J2" s="129">
        <v>2017</v>
      </c>
      <c r="K2" s="128" t="s">
        <v>1</v>
      </c>
      <c r="L2" s="129" t="s">
        <v>104</v>
      </c>
      <c r="N2" s="129">
        <v>2017</v>
      </c>
      <c r="O2" s="128" t="s">
        <v>1</v>
      </c>
      <c r="P2" s="129" t="s">
        <v>104</v>
      </c>
    </row>
    <row r="3" spans="1:16">
      <c r="A3" s="127" t="s">
        <v>52</v>
      </c>
      <c r="B3" s="125" t="s">
        <v>3</v>
      </c>
      <c r="C3" s="124"/>
      <c r="D3" s="123" t="s">
        <v>106</v>
      </c>
      <c r="F3" s="125" t="s">
        <v>4</v>
      </c>
      <c r="G3" s="124"/>
      <c r="H3" s="123" t="s">
        <v>107</v>
      </c>
      <c r="J3" s="125" t="s">
        <v>5</v>
      </c>
      <c r="K3" s="124"/>
      <c r="L3" s="123" t="s">
        <v>108</v>
      </c>
      <c r="N3" s="125" t="s">
        <v>6</v>
      </c>
      <c r="O3" s="124"/>
      <c r="P3" s="123" t="s">
        <v>109</v>
      </c>
    </row>
    <row r="4" spans="1:16">
      <c r="A4" s="67" t="s">
        <v>71</v>
      </c>
      <c r="B4" s="67">
        <v>1009</v>
      </c>
      <c r="C4" s="67">
        <v>-132</v>
      </c>
      <c r="D4" s="120">
        <f>B4+C4</f>
        <v>877</v>
      </c>
      <c r="E4" s="12"/>
      <c r="F4" s="67">
        <v>975</v>
      </c>
      <c r="G4" s="67">
        <f>-95+0.5</f>
        <v>-94.5</v>
      </c>
      <c r="H4" s="120">
        <f>SUM(F4:G4)</f>
        <v>880.5</v>
      </c>
      <c r="I4" s="12"/>
      <c r="J4" s="67">
        <v>672</v>
      </c>
      <c r="K4" s="67">
        <v>-74</v>
      </c>
      <c r="L4" s="120">
        <f>J4+K4</f>
        <v>598</v>
      </c>
      <c r="M4" s="12"/>
      <c r="N4" s="67">
        <v>237</v>
      </c>
      <c r="O4" s="67">
        <v>-44</v>
      </c>
      <c r="P4" s="120">
        <f>N4+O4</f>
        <v>193</v>
      </c>
    </row>
    <row r="5" spans="1:16">
      <c r="A5" s="67"/>
      <c r="B5" s="68"/>
      <c r="C5" s="68"/>
      <c r="D5" s="122"/>
      <c r="F5" s="68"/>
      <c r="G5" s="68"/>
      <c r="H5" s="122"/>
      <c r="J5" s="68"/>
      <c r="K5" s="68"/>
      <c r="L5" s="122"/>
      <c r="N5" s="68"/>
      <c r="O5" s="68"/>
      <c r="P5" s="122"/>
    </row>
    <row r="6" spans="1:16">
      <c r="A6" s="7" t="s">
        <v>102</v>
      </c>
      <c r="D6" s="116"/>
      <c r="H6" s="116"/>
      <c r="L6" s="116"/>
      <c r="P6" s="116"/>
    </row>
    <row r="7" spans="1:16">
      <c r="A7" s="7" t="s">
        <v>101</v>
      </c>
      <c r="D7" s="116"/>
      <c r="H7" s="116"/>
      <c r="L7" s="116"/>
      <c r="P7" s="116"/>
    </row>
    <row r="8" spans="1:16">
      <c r="A8" s="68" t="s">
        <v>75</v>
      </c>
      <c r="B8" s="68">
        <v>25</v>
      </c>
      <c r="C8" s="26">
        <v>2</v>
      </c>
      <c r="D8" s="122">
        <f>B8+C8</f>
        <v>27</v>
      </c>
      <c r="F8" s="68">
        <v>-1</v>
      </c>
      <c r="G8" s="26">
        <v>2</v>
      </c>
      <c r="H8" s="122">
        <f>F8+G8</f>
        <v>1</v>
      </c>
      <c r="J8" s="68">
        <v>-7</v>
      </c>
      <c r="K8" s="26">
        <v>4</v>
      </c>
      <c r="L8" s="120">
        <f>J8+K8</f>
        <v>-3</v>
      </c>
      <c r="N8" s="68">
        <v>-12</v>
      </c>
      <c r="O8" s="26">
        <v>2</v>
      </c>
      <c r="P8" s="122">
        <f>N8+O8</f>
        <v>-10</v>
      </c>
    </row>
    <row r="9" spans="1:16">
      <c r="A9" s="68" t="s">
        <v>76</v>
      </c>
      <c r="B9" s="68">
        <v>-7</v>
      </c>
      <c r="C9" s="26">
        <v>0</v>
      </c>
      <c r="D9" s="122">
        <f t="shared" ref="D9:D12" si="0">B9+C9</f>
        <v>-7</v>
      </c>
      <c r="F9" s="68">
        <v>-2</v>
      </c>
      <c r="G9" s="26"/>
      <c r="H9" s="122">
        <f t="shared" ref="H9:H11" si="1">F9+G9</f>
        <v>-2</v>
      </c>
      <c r="J9" s="68"/>
      <c r="K9" s="26"/>
      <c r="L9" s="120">
        <f>J9+K9</f>
        <v>0</v>
      </c>
      <c r="N9" s="68">
        <v>4</v>
      </c>
      <c r="O9" s="26"/>
      <c r="P9" s="122">
        <f>N9+O9</f>
        <v>4</v>
      </c>
    </row>
    <row r="10" spans="1:16">
      <c r="A10" s="68" t="s">
        <v>77</v>
      </c>
      <c r="B10" s="68">
        <v>-3</v>
      </c>
      <c r="C10" s="26">
        <v>0</v>
      </c>
      <c r="D10" s="120">
        <f t="shared" si="0"/>
        <v>-3</v>
      </c>
      <c r="F10" s="68">
        <v>-14</v>
      </c>
      <c r="G10" s="26"/>
      <c r="H10" s="122">
        <f t="shared" si="1"/>
        <v>-14</v>
      </c>
      <c r="J10" s="68">
        <v>-41</v>
      </c>
      <c r="K10" s="26"/>
      <c r="L10" s="122">
        <f>J10+K10</f>
        <v>-41</v>
      </c>
      <c r="N10" s="68">
        <v>-21</v>
      </c>
      <c r="O10" s="26"/>
      <c r="P10" s="122">
        <f>N10+O10</f>
        <v>-21</v>
      </c>
    </row>
    <row r="11" spans="1:16">
      <c r="A11" s="37" t="s">
        <v>156</v>
      </c>
      <c r="B11" s="69">
        <v>2</v>
      </c>
      <c r="C11" s="28"/>
      <c r="D11" s="121">
        <f t="shared" si="0"/>
        <v>2</v>
      </c>
      <c r="E11" s="38"/>
      <c r="F11" s="69">
        <v>3</v>
      </c>
      <c r="G11" s="28"/>
      <c r="H11" s="121">
        <f t="shared" si="1"/>
        <v>3</v>
      </c>
      <c r="I11" s="38"/>
      <c r="J11" s="69">
        <v>9</v>
      </c>
      <c r="K11" s="28"/>
      <c r="L11" s="121">
        <f>J11+K11</f>
        <v>9</v>
      </c>
      <c r="M11" s="38"/>
      <c r="N11" s="69">
        <v>4</v>
      </c>
      <c r="O11" s="28"/>
      <c r="P11" s="121">
        <f>N11+O11</f>
        <v>4</v>
      </c>
    </row>
    <row r="12" spans="1:16">
      <c r="B12" s="19">
        <f>B8+B9+B10+B11</f>
        <v>17</v>
      </c>
      <c r="C12" s="19">
        <f>C8+C9+C10+C11</f>
        <v>2</v>
      </c>
      <c r="D12" s="120">
        <f t="shared" si="0"/>
        <v>19</v>
      </c>
      <c r="E12" s="12"/>
      <c r="F12" s="19">
        <f>F8+F9+F10+F11+1</f>
        <v>-13</v>
      </c>
      <c r="G12" s="19">
        <f>G8+G9+G10+G11</f>
        <v>2</v>
      </c>
      <c r="H12" s="120">
        <f t="shared" ref="H12:K12" si="2">H8+H9+H10+H11</f>
        <v>-12</v>
      </c>
      <c r="I12" s="12"/>
      <c r="J12" s="30">
        <f t="shared" si="2"/>
        <v>-39</v>
      </c>
      <c r="K12" s="30">
        <f t="shared" si="2"/>
        <v>4</v>
      </c>
      <c r="L12" s="120">
        <f>J12+K12</f>
        <v>-35</v>
      </c>
      <c r="M12" s="12"/>
      <c r="N12" s="30">
        <f t="shared" ref="N12:O12" si="3">N8+N9+N10+N11</f>
        <v>-25</v>
      </c>
      <c r="O12" s="30">
        <f t="shared" si="3"/>
        <v>2</v>
      </c>
      <c r="P12" s="120">
        <f>N12+O12</f>
        <v>-23</v>
      </c>
    </row>
    <row r="13" spans="1:16">
      <c r="B13" s="68"/>
      <c r="C13" s="68"/>
      <c r="D13" s="122"/>
      <c r="F13" s="68"/>
      <c r="G13" s="68"/>
      <c r="H13" s="122"/>
      <c r="J13" s="68"/>
      <c r="K13" s="68"/>
      <c r="L13" s="122"/>
      <c r="N13" s="68"/>
      <c r="O13" s="68"/>
      <c r="P13" s="122"/>
    </row>
    <row r="14" spans="1:16">
      <c r="A14" s="7" t="s">
        <v>74</v>
      </c>
      <c r="D14" s="116"/>
      <c r="H14" s="116"/>
      <c r="L14" s="116"/>
      <c r="P14" s="116"/>
    </row>
    <row r="15" spans="1:16">
      <c r="A15" s="68" t="s">
        <v>115</v>
      </c>
      <c r="B15" s="8">
        <v>-250</v>
      </c>
      <c r="D15" s="122">
        <f t="shared" ref="D15:D17" si="4">B15+C15</f>
        <v>-250</v>
      </c>
      <c r="F15" s="8">
        <v>-392</v>
      </c>
      <c r="H15" s="116">
        <f>F15+G15</f>
        <v>-392</v>
      </c>
      <c r="J15" s="8">
        <v>-304</v>
      </c>
      <c r="L15" s="122">
        <f>J15+K15</f>
        <v>-304</v>
      </c>
      <c r="N15" s="8">
        <v>36</v>
      </c>
      <c r="P15" s="122">
        <f>N15+O15</f>
        <v>36</v>
      </c>
    </row>
    <row r="16" spans="1:16">
      <c r="A16" s="37" t="s">
        <v>116</v>
      </c>
      <c r="B16" s="69">
        <v>55</v>
      </c>
      <c r="C16" s="28"/>
      <c r="D16" s="121">
        <f t="shared" si="4"/>
        <v>55</v>
      </c>
      <c r="E16" s="38"/>
      <c r="F16" s="69">
        <v>86</v>
      </c>
      <c r="G16" s="28"/>
      <c r="H16" s="121">
        <f>F16+G16</f>
        <v>86</v>
      </c>
      <c r="I16" s="38"/>
      <c r="J16" s="69">
        <v>67</v>
      </c>
      <c r="K16" s="28"/>
      <c r="L16" s="121">
        <f>J16+K16</f>
        <v>67</v>
      </c>
      <c r="M16" s="38"/>
      <c r="N16" s="69">
        <v>-8</v>
      </c>
      <c r="O16" s="28"/>
      <c r="P16" s="121">
        <f>N16+O16</f>
        <v>-8</v>
      </c>
    </row>
    <row r="17" spans="1:16" ht="11.25" customHeight="1">
      <c r="A17" s="31" t="s">
        <v>114</v>
      </c>
      <c r="B17" s="15">
        <f>B15+B16</f>
        <v>-195</v>
      </c>
      <c r="C17" s="15">
        <f>C15+C16</f>
        <v>0</v>
      </c>
      <c r="D17" s="120">
        <f t="shared" si="4"/>
        <v>-195</v>
      </c>
      <c r="F17" s="15">
        <f>F15+F16</f>
        <v>-306</v>
      </c>
      <c r="G17" s="15">
        <f>G15+G16</f>
        <v>0</v>
      </c>
      <c r="H17" s="116">
        <f>F17+G17</f>
        <v>-306</v>
      </c>
      <c r="J17" s="15">
        <f>J15+J16</f>
        <v>-237</v>
      </c>
      <c r="K17" s="15">
        <f>K15+K16</f>
        <v>0</v>
      </c>
      <c r="L17" s="120">
        <f>J17+K17</f>
        <v>-237</v>
      </c>
      <c r="N17" s="15">
        <f>N15+N16</f>
        <v>28</v>
      </c>
      <c r="O17" s="31"/>
      <c r="P17" s="120">
        <f>N17+O17</f>
        <v>28</v>
      </c>
    </row>
    <row r="18" spans="1:16" ht="11.25" customHeight="1">
      <c r="A18" s="31"/>
      <c r="B18" s="31"/>
      <c r="C18" s="31"/>
      <c r="D18" s="116"/>
      <c r="F18" s="31"/>
      <c r="G18" s="31"/>
      <c r="H18" s="116"/>
      <c r="J18" s="31"/>
      <c r="K18" s="31"/>
      <c r="L18" s="116"/>
      <c r="N18" s="31"/>
      <c r="O18" s="31"/>
      <c r="P18" s="116"/>
    </row>
    <row r="19" spans="1:16">
      <c r="A19" s="7" t="s">
        <v>117</v>
      </c>
      <c r="B19" s="19">
        <f>B12+B17</f>
        <v>-178</v>
      </c>
      <c r="C19" s="19">
        <f>C12+C17</f>
        <v>2</v>
      </c>
      <c r="D19" s="120">
        <f>B19+C19</f>
        <v>-176</v>
      </c>
      <c r="E19" s="18">
        <v>0</v>
      </c>
      <c r="F19" s="19">
        <f>F12+F17</f>
        <v>-319</v>
      </c>
      <c r="G19" s="19">
        <f>G12+G17</f>
        <v>2</v>
      </c>
      <c r="H19" s="113">
        <f>F19+G19</f>
        <v>-317</v>
      </c>
      <c r="J19" s="19">
        <f>J12+J17</f>
        <v>-276</v>
      </c>
      <c r="K19" s="19">
        <f>K12+K17</f>
        <v>4</v>
      </c>
      <c r="L19" s="120">
        <f>J19+K19</f>
        <v>-272</v>
      </c>
      <c r="N19" s="19">
        <f>N12+N17+1</f>
        <v>4</v>
      </c>
      <c r="O19" s="18">
        <f>O12+O17</f>
        <v>2</v>
      </c>
      <c r="P19" s="120">
        <f>N19+O19</f>
        <v>6</v>
      </c>
    </row>
    <row r="20" spans="1:16">
      <c r="D20" s="116"/>
      <c r="H20" s="116"/>
      <c r="L20" s="116"/>
      <c r="P20" s="116"/>
    </row>
    <row r="21" spans="1:16">
      <c r="A21" s="67" t="s">
        <v>118</v>
      </c>
      <c r="B21" s="67">
        <f>B4+B19</f>
        <v>831</v>
      </c>
      <c r="C21" s="67">
        <f>C4+C19</f>
        <v>-130</v>
      </c>
      <c r="D21" s="120">
        <f>B21+C21</f>
        <v>701</v>
      </c>
      <c r="E21" s="12"/>
      <c r="F21" s="67">
        <f>F4+F19</f>
        <v>656</v>
      </c>
      <c r="G21" s="67">
        <f>G4+G19</f>
        <v>-92.5</v>
      </c>
      <c r="H21" s="112">
        <f>F21+G21-0.5</f>
        <v>563</v>
      </c>
      <c r="I21" s="12"/>
      <c r="J21" s="67">
        <f>J4+J19</f>
        <v>396</v>
      </c>
      <c r="K21" s="67">
        <f>K4+K19</f>
        <v>-70</v>
      </c>
      <c r="L21" s="114">
        <f>L4+L19</f>
        <v>326</v>
      </c>
      <c r="M21" s="12"/>
      <c r="N21" s="67">
        <f>N4+N19</f>
        <v>241</v>
      </c>
      <c r="O21" s="67">
        <f>O4+O19</f>
        <v>-42</v>
      </c>
      <c r="P21" s="120">
        <f>N21+O21-1</f>
        <v>198</v>
      </c>
    </row>
    <row r="22" spans="1:16">
      <c r="D22" s="122"/>
      <c r="H22" s="122"/>
      <c r="L22" s="122"/>
      <c r="P22" s="122"/>
    </row>
    <row r="23" spans="1:16">
      <c r="A23" s="29" t="s">
        <v>72</v>
      </c>
      <c r="B23" s="68"/>
      <c r="C23" s="68"/>
      <c r="D23" s="122"/>
      <c r="F23" s="68"/>
      <c r="G23" s="68"/>
      <c r="H23" s="122"/>
      <c r="J23" s="68"/>
      <c r="K23" s="68"/>
      <c r="L23" s="122"/>
      <c r="N23" s="68"/>
      <c r="O23" s="68"/>
      <c r="P23" s="122"/>
    </row>
    <row r="24" spans="1:16">
      <c r="A24" s="25" t="s">
        <v>73</v>
      </c>
      <c r="B24" s="68">
        <v>826</v>
      </c>
      <c r="C24" s="68">
        <v>-130</v>
      </c>
      <c r="D24" s="122">
        <v>696</v>
      </c>
      <c r="E24" s="68">
        <v>0</v>
      </c>
      <c r="F24" s="68">
        <v>652</v>
      </c>
      <c r="G24" s="68">
        <v>-93</v>
      </c>
      <c r="H24" s="116">
        <v>559</v>
      </c>
      <c r="J24" s="68">
        <v>394</v>
      </c>
      <c r="K24" s="68">
        <v>-70</v>
      </c>
      <c r="L24" s="115">
        <v>324</v>
      </c>
      <c r="N24" s="68">
        <v>243</v>
      </c>
      <c r="O24" s="68">
        <v>-42</v>
      </c>
      <c r="P24" s="115">
        <v>200</v>
      </c>
    </row>
    <row r="25" spans="1:16">
      <c r="A25" s="27" t="s">
        <v>27</v>
      </c>
      <c r="B25" s="69">
        <v>5</v>
      </c>
      <c r="C25" s="69"/>
      <c r="D25" s="121">
        <f t="shared" ref="D25" si="5">B25+C25</f>
        <v>5</v>
      </c>
      <c r="E25" s="38"/>
      <c r="F25" s="69">
        <v>4</v>
      </c>
      <c r="G25" s="69"/>
      <c r="H25" s="121">
        <f>F25+G25</f>
        <v>4</v>
      </c>
      <c r="I25" s="38"/>
      <c r="J25" s="69">
        <v>2</v>
      </c>
      <c r="K25" s="69"/>
      <c r="L25" s="121">
        <v>2</v>
      </c>
      <c r="M25" s="38"/>
      <c r="N25" s="69">
        <v>-2</v>
      </c>
      <c r="O25" s="69"/>
      <c r="P25" s="121">
        <v>-2</v>
      </c>
    </row>
    <row r="26" spans="1:16">
      <c r="A26" s="29" t="s">
        <v>71</v>
      </c>
      <c r="B26" s="70">
        <f>B24+B25</f>
        <v>831</v>
      </c>
      <c r="C26" s="70">
        <f>C24+C25</f>
        <v>-130</v>
      </c>
      <c r="D26" s="120">
        <f>D24+D25</f>
        <v>701</v>
      </c>
      <c r="E26" s="12"/>
      <c r="F26" s="70">
        <f>F24+F25</f>
        <v>656</v>
      </c>
      <c r="G26" s="70">
        <f>G24+G25</f>
        <v>-93</v>
      </c>
      <c r="H26" s="120">
        <f>H24+H25</f>
        <v>563</v>
      </c>
      <c r="I26" s="12"/>
      <c r="J26" s="70">
        <f>J24+J25</f>
        <v>396</v>
      </c>
      <c r="K26" s="70">
        <v>-70</v>
      </c>
      <c r="L26" s="120">
        <f>L24+L25</f>
        <v>326</v>
      </c>
      <c r="M26" s="12"/>
      <c r="N26" s="70">
        <f>N24+N25</f>
        <v>241</v>
      </c>
      <c r="O26" s="70">
        <v>-42</v>
      </c>
      <c r="P26" s="120">
        <f>P24+P25</f>
        <v>198</v>
      </c>
    </row>
    <row r="27" spans="1:16">
      <c r="A27" s="11"/>
      <c r="B27" s="11"/>
      <c r="C27" s="11"/>
      <c r="D27" s="11"/>
      <c r="F27" s="11"/>
      <c r="G27" s="11"/>
      <c r="H27" s="11"/>
      <c r="J27" s="11"/>
      <c r="K27" s="11"/>
      <c r="L27" s="11"/>
      <c r="N27" s="11"/>
      <c r="O27" s="11"/>
      <c r="P27" s="11"/>
    </row>
    <row r="28" spans="1:16">
      <c r="A28" s="11"/>
      <c r="B28" s="11"/>
      <c r="C28" s="11"/>
      <c r="D28" s="11"/>
      <c r="F28" s="11"/>
      <c r="G28" s="11"/>
      <c r="H28" s="11"/>
      <c r="J28" s="11"/>
      <c r="K28" s="11"/>
      <c r="L28" s="11"/>
      <c r="N28" s="11"/>
      <c r="O28" s="11"/>
      <c r="P28" s="11"/>
    </row>
    <row r="29" spans="1:16">
      <c r="A29" s="11"/>
      <c r="B29" s="11"/>
      <c r="C29" s="11"/>
      <c r="D29" s="11"/>
      <c r="F29" s="11"/>
      <c r="G29" s="11"/>
      <c r="H29" s="11"/>
      <c r="J29" s="11"/>
      <c r="K29" s="11"/>
      <c r="L29" s="11"/>
      <c r="N29" s="11"/>
      <c r="O29" s="11"/>
      <c r="P29" s="11"/>
    </row>
    <row r="30" spans="1:16">
      <c r="A30" s="31"/>
      <c r="B30" s="31"/>
      <c r="C30" s="31"/>
      <c r="D30" s="31"/>
      <c r="F30" s="31"/>
      <c r="G30" s="31"/>
      <c r="H30" s="31"/>
      <c r="J30" s="31"/>
      <c r="K30" s="31"/>
      <c r="L30" s="31"/>
      <c r="N30" s="31"/>
      <c r="O30" s="31"/>
      <c r="P30" s="31"/>
    </row>
    <row r="31" spans="1:16">
      <c r="A31" s="11"/>
      <c r="B31" s="11"/>
      <c r="C31" s="11"/>
      <c r="D31" s="11"/>
      <c r="F31" s="11"/>
      <c r="G31" s="11"/>
      <c r="H31" s="11"/>
      <c r="J31" s="11"/>
      <c r="K31" s="11"/>
      <c r="L31" s="11"/>
      <c r="N31" s="11"/>
      <c r="O31" s="11"/>
      <c r="P31" s="11"/>
    </row>
    <row r="32" spans="1:16">
      <c r="A32" s="11"/>
      <c r="B32" s="11"/>
      <c r="C32" s="11"/>
      <c r="D32" s="11"/>
      <c r="F32" s="11"/>
      <c r="G32" s="11"/>
      <c r="H32" s="11"/>
      <c r="J32" s="11"/>
      <c r="K32" s="11"/>
      <c r="L32" s="11"/>
      <c r="N32" s="11"/>
      <c r="O32" s="11"/>
      <c r="P32" s="11"/>
    </row>
    <row r="33" spans="1:16">
      <c r="A33" s="11"/>
      <c r="B33" s="11"/>
      <c r="C33" s="11"/>
      <c r="D33" s="11"/>
      <c r="F33" s="11"/>
      <c r="G33" s="11"/>
      <c r="H33" s="11"/>
      <c r="J33" s="11"/>
      <c r="K33" s="11"/>
      <c r="L33" s="11"/>
      <c r="N33" s="11"/>
      <c r="O33" s="11"/>
      <c r="P33" s="11"/>
    </row>
    <row r="34" spans="1:16">
      <c r="A34" s="11"/>
      <c r="B34" s="11"/>
      <c r="C34" s="11"/>
      <c r="D34" s="11"/>
      <c r="F34" s="11"/>
      <c r="G34" s="11"/>
      <c r="H34" s="11"/>
      <c r="J34" s="11"/>
      <c r="K34" s="11"/>
      <c r="L34" s="11"/>
      <c r="N34" s="11"/>
      <c r="O34" s="11"/>
      <c r="P34" s="11"/>
    </row>
    <row r="35" spans="1:16">
      <c r="A35" s="31"/>
      <c r="B35" s="31"/>
      <c r="C35" s="31"/>
      <c r="D35" s="31"/>
      <c r="F35" s="31"/>
      <c r="G35" s="31"/>
      <c r="H35" s="31"/>
      <c r="J35" s="31"/>
      <c r="K35" s="31"/>
      <c r="L35" s="31"/>
      <c r="N35" s="31"/>
      <c r="O35" s="31"/>
      <c r="P35" s="31"/>
    </row>
    <row r="36" spans="1:16">
      <c r="A36" s="11"/>
      <c r="B36" s="11"/>
      <c r="C36" s="11"/>
      <c r="D36" s="11"/>
      <c r="F36" s="11"/>
      <c r="G36" s="11"/>
      <c r="H36" s="11"/>
      <c r="J36" s="11"/>
      <c r="K36" s="11"/>
      <c r="L36" s="11"/>
      <c r="N36" s="11"/>
      <c r="O36" s="11"/>
      <c r="P36" s="11"/>
    </row>
    <row r="37" spans="1:16">
      <c r="A37" s="11"/>
      <c r="B37" s="11"/>
      <c r="C37" s="11"/>
      <c r="D37" s="11"/>
      <c r="F37" s="11"/>
      <c r="G37" s="11"/>
      <c r="H37" s="11"/>
      <c r="J37" s="11"/>
      <c r="K37" s="11"/>
      <c r="L37" s="11"/>
      <c r="N37" s="11"/>
      <c r="O37" s="11"/>
      <c r="P37" s="11"/>
    </row>
    <row r="38" spans="1:16">
      <c r="A38" s="11"/>
      <c r="B38" s="11"/>
      <c r="C38" s="11"/>
      <c r="D38" s="11"/>
      <c r="F38" s="11"/>
      <c r="G38" s="11"/>
      <c r="H38" s="11"/>
      <c r="J38" s="11"/>
      <c r="K38" s="11"/>
      <c r="L38" s="11"/>
      <c r="N38" s="11"/>
      <c r="O38" s="11"/>
      <c r="P38" s="11"/>
    </row>
    <row r="39" spans="1:16">
      <c r="A39" s="11"/>
      <c r="B39" s="11"/>
      <c r="C39" s="11"/>
      <c r="D39" s="11"/>
      <c r="F39" s="11"/>
      <c r="G39" s="11"/>
      <c r="H39" s="11"/>
      <c r="J39" s="11"/>
      <c r="K39" s="11"/>
      <c r="L39" s="11"/>
      <c r="N39" s="11"/>
      <c r="O39" s="11"/>
      <c r="P39" s="11"/>
    </row>
    <row r="40" spans="1:16">
      <c r="A40" s="31"/>
      <c r="B40" s="31"/>
      <c r="C40" s="31"/>
      <c r="D40" s="31"/>
      <c r="F40" s="31"/>
      <c r="G40" s="31"/>
      <c r="H40" s="31"/>
      <c r="J40" s="31"/>
      <c r="K40" s="31"/>
      <c r="L40" s="31"/>
      <c r="N40" s="31"/>
      <c r="O40" s="31"/>
      <c r="P40" s="31"/>
    </row>
    <row r="41" spans="1:16">
      <c r="A41" s="11"/>
      <c r="B41" s="11"/>
      <c r="C41" s="11"/>
      <c r="D41" s="11"/>
      <c r="F41" s="11"/>
      <c r="G41" s="11"/>
      <c r="H41" s="11"/>
      <c r="J41" s="11"/>
      <c r="K41" s="11"/>
      <c r="L41" s="11"/>
      <c r="N41" s="11"/>
      <c r="O41" s="11"/>
      <c r="P41" s="11"/>
    </row>
    <row r="42" spans="1:16">
      <c r="A42" s="11"/>
      <c r="B42" s="11"/>
      <c r="C42" s="11"/>
      <c r="D42" s="11"/>
      <c r="F42" s="11"/>
      <c r="G42" s="11"/>
      <c r="H42" s="11"/>
      <c r="J42" s="11"/>
      <c r="K42" s="11"/>
      <c r="L42" s="11"/>
      <c r="N42" s="11"/>
      <c r="O42" s="11"/>
      <c r="P42" s="11"/>
    </row>
    <row r="43" spans="1:16">
      <c r="A43" s="11"/>
      <c r="B43" s="11"/>
      <c r="C43" s="11"/>
      <c r="D43" s="11"/>
      <c r="F43" s="11"/>
      <c r="G43" s="11"/>
      <c r="H43" s="11"/>
      <c r="J43" s="11"/>
      <c r="K43" s="11"/>
      <c r="L43" s="11"/>
      <c r="N43" s="11"/>
      <c r="O43" s="11"/>
      <c r="P43" s="11"/>
    </row>
    <row r="44" spans="1:16">
      <c r="A44" s="11"/>
      <c r="B44" s="11"/>
      <c r="C44" s="11"/>
      <c r="D44" s="11"/>
      <c r="F44" s="11"/>
      <c r="G44" s="11"/>
      <c r="H44" s="11"/>
      <c r="J44" s="11"/>
      <c r="K44" s="11"/>
      <c r="L44" s="11"/>
      <c r="N44" s="11"/>
      <c r="O44" s="11"/>
      <c r="P44" s="11"/>
    </row>
    <row r="45" spans="1:16">
      <c r="A45" s="11"/>
      <c r="B45" s="11"/>
      <c r="C45" s="11"/>
      <c r="D45" s="11"/>
      <c r="F45" s="11"/>
      <c r="G45" s="11"/>
      <c r="H45" s="11"/>
      <c r="J45" s="11"/>
      <c r="K45" s="11"/>
      <c r="L45" s="11"/>
      <c r="N45" s="11"/>
      <c r="O45" s="11"/>
      <c r="P45" s="11"/>
    </row>
    <row r="46" spans="1:16">
      <c r="A46" s="11"/>
      <c r="B46" s="11"/>
      <c r="C46" s="11"/>
      <c r="D46" s="11"/>
      <c r="F46" s="11"/>
      <c r="G46" s="11"/>
      <c r="H46" s="11"/>
      <c r="J46" s="11"/>
      <c r="K46" s="11"/>
      <c r="L46" s="11"/>
      <c r="N46" s="11"/>
      <c r="O46" s="11"/>
      <c r="P46" s="11"/>
    </row>
    <row r="47" spans="1:16">
      <c r="A47" s="11"/>
      <c r="B47" s="11"/>
      <c r="C47" s="11"/>
      <c r="D47" s="11"/>
      <c r="F47" s="11"/>
      <c r="G47" s="11"/>
      <c r="H47" s="11"/>
      <c r="J47" s="11"/>
      <c r="K47" s="11"/>
      <c r="L47" s="11"/>
      <c r="N47" s="11"/>
      <c r="O47" s="11"/>
      <c r="P47" s="11"/>
    </row>
    <row r="48" spans="1:16">
      <c r="A48" s="31"/>
      <c r="B48" s="31"/>
      <c r="C48" s="31"/>
      <c r="D48" s="31"/>
      <c r="F48" s="31"/>
      <c r="G48" s="31"/>
      <c r="H48" s="31"/>
      <c r="J48" s="31"/>
      <c r="K48" s="31"/>
      <c r="L48" s="31"/>
      <c r="N48" s="31"/>
      <c r="O48" s="31"/>
      <c r="P48" s="31"/>
    </row>
    <row r="49" spans="1:16">
      <c r="A49" s="11"/>
      <c r="B49" s="11"/>
      <c r="C49" s="11"/>
      <c r="D49" s="11"/>
      <c r="F49" s="11"/>
      <c r="G49" s="11"/>
      <c r="H49" s="11"/>
      <c r="J49" s="11"/>
      <c r="K49" s="11"/>
      <c r="L49" s="11"/>
      <c r="N49" s="11"/>
      <c r="O49" s="11"/>
      <c r="P49" s="11"/>
    </row>
    <row r="50" spans="1:16">
      <c r="A50" s="11"/>
      <c r="B50" s="11"/>
      <c r="C50" s="11"/>
      <c r="D50" s="11"/>
      <c r="F50" s="11"/>
      <c r="G50" s="11"/>
      <c r="H50" s="11"/>
      <c r="J50" s="11"/>
      <c r="K50" s="11"/>
      <c r="L50" s="11"/>
      <c r="N50" s="11"/>
      <c r="O50" s="11"/>
      <c r="P50" s="11"/>
    </row>
    <row r="51" spans="1:16">
      <c r="A51" s="11"/>
      <c r="B51" s="11"/>
      <c r="C51" s="11"/>
      <c r="D51" s="11"/>
      <c r="F51" s="11"/>
      <c r="G51" s="11"/>
      <c r="H51" s="11"/>
      <c r="J51" s="11"/>
      <c r="K51" s="11"/>
      <c r="L51" s="11"/>
      <c r="N51" s="11"/>
      <c r="O51" s="11"/>
      <c r="P51" s="11"/>
    </row>
    <row r="52" spans="1:16">
      <c r="A52" s="31"/>
      <c r="B52" s="31"/>
      <c r="C52" s="31"/>
      <c r="D52" s="31"/>
      <c r="F52" s="31"/>
      <c r="G52" s="31"/>
      <c r="H52" s="31"/>
      <c r="J52" s="31"/>
      <c r="K52" s="31"/>
      <c r="L52" s="31"/>
      <c r="N52" s="31"/>
      <c r="O52" s="31"/>
      <c r="P52" s="31"/>
    </row>
    <row r="53" spans="1:16">
      <c r="A53" s="11"/>
      <c r="B53" s="11"/>
      <c r="C53" s="11"/>
      <c r="D53" s="11"/>
      <c r="F53" s="11"/>
      <c r="G53" s="11"/>
      <c r="H53" s="11"/>
      <c r="J53" s="11"/>
      <c r="K53" s="11"/>
      <c r="L53" s="11"/>
      <c r="N53" s="11"/>
      <c r="O53" s="11"/>
      <c r="P53" s="11"/>
    </row>
    <row r="54" spans="1:16">
      <c r="A54" s="11"/>
      <c r="B54" s="11"/>
      <c r="C54" s="11"/>
      <c r="D54" s="11"/>
      <c r="F54" s="11"/>
      <c r="G54" s="11"/>
      <c r="H54" s="11"/>
      <c r="J54" s="11"/>
      <c r="K54" s="11"/>
      <c r="L54" s="11"/>
      <c r="N54" s="11"/>
      <c r="O54" s="11"/>
      <c r="P54" s="11"/>
    </row>
    <row r="55" spans="1:16">
      <c r="A55" s="11"/>
      <c r="B55" s="11"/>
      <c r="C55" s="11"/>
      <c r="D55" s="11"/>
      <c r="F55" s="11"/>
      <c r="G55" s="11"/>
      <c r="H55" s="11"/>
      <c r="J55" s="11"/>
      <c r="K55" s="11"/>
      <c r="L55" s="11"/>
      <c r="N55" s="11"/>
      <c r="O55" s="11"/>
      <c r="P55" s="11"/>
    </row>
    <row r="56" spans="1:16">
      <c r="A56" s="11"/>
      <c r="B56" s="11"/>
      <c r="C56" s="11"/>
      <c r="D56" s="11"/>
      <c r="F56" s="11"/>
      <c r="G56" s="11"/>
      <c r="H56" s="11"/>
      <c r="J56" s="11"/>
      <c r="K56" s="11"/>
      <c r="L56" s="11"/>
      <c r="N56" s="11"/>
      <c r="O56" s="11"/>
      <c r="P56" s="11"/>
    </row>
    <row r="57" spans="1:16">
      <c r="A57" s="31"/>
      <c r="B57" s="31"/>
      <c r="C57" s="31"/>
      <c r="D57" s="31"/>
      <c r="F57" s="31"/>
      <c r="G57" s="31"/>
      <c r="H57" s="31"/>
      <c r="J57" s="31"/>
      <c r="K57" s="31"/>
      <c r="L57" s="31"/>
      <c r="N57" s="31"/>
      <c r="O57" s="31"/>
      <c r="P57" s="31"/>
    </row>
    <row r="58" spans="1:16">
      <c r="A58" s="15"/>
      <c r="B58" s="15"/>
      <c r="C58" s="15"/>
      <c r="D58" s="15"/>
      <c r="F58" s="15"/>
      <c r="G58" s="15"/>
      <c r="H58" s="15"/>
      <c r="J58" s="15"/>
      <c r="K58" s="15"/>
      <c r="L58" s="15"/>
      <c r="N58" s="15"/>
      <c r="O58" s="15"/>
      <c r="P58" s="15"/>
    </row>
    <row r="59" spans="1:16">
      <c r="A59" s="11"/>
      <c r="B59" s="11"/>
      <c r="C59" s="11"/>
      <c r="D59" s="11"/>
      <c r="F59" s="11"/>
      <c r="G59" s="11"/>
      <c r="H59" s="11"/>
      <c r="J59" s="11"/>
      <c r="K59" s="11"/>
      <c r="L59" s="11"/>
      <c r="N59" s="11"/>
      <c r="O59" s="11"/>
      <c r="P59" s="11"/>
    </row>
    <row r="60" spans="1:16">
      <c r="A60" s="11"/>
      <c r="B60" s="11"/>
      <c r="C60" s="11"/>
      <c r="D60" s="11"/>
      <c r="F60" s="11"/>
      <c r="G60" s="11"/>
      <c r="H60" s="11"/>
      <c r="J60" s="11"/>
      <c r="K60" s="11"/>
      <c r="L60" s="11"/>
      <c r="N60" s="11"/>
      <c r="O60" s="11"/>
      <c r="P60" s="11"/>
    </row>
    <row r="61" spans="1:16">
      <c r="A61" s="11"/>
      <c r="B61" s="11"/>
      <c r="C61" s="11"/>
      <c r="D61" s="11"/>
      <c r="F61" s="11"/>
      <c r="G61" s="11"/>
      <c r="H61" s="11"/>
      <c r="J61" s="11"/>
      <c r="K61" s="11"/>
      <c r="L61" s="11"/>
      <c r="N61" s="11"/>
      <c r="O61" s="11"/>
      <c r="P61" s="11"/>
    </row>
    <row r="62" spans="1:16">
      <c r="A62" s="11"/>
      <c r="B62" s="11"/>
      <c r="C62" s="11"/>
      <c r="D62" s="11"/>
      <c r="F62" s="11"/>
      <c r="G62" s="11"/>
      <c r="H62" s="11"/>
      <c r="J62" s="11"/>
      <c r="K62" s="11"/>
      <c r="L62" s="11"/>
      <c r="N62" s="11"/>
      <c r="O62" s="11"/>
      <c r="P62" s="11"/>
    </row>
    <row r="63" spans="1:16">
      <c r="A63" s="31"/>
      <c r="B63" s="31"/>
      <c r="C63" s="31"/>
      <c r="D63" s="31"/>
      <c r="F63" s="31"/>
      <c r="G63" s="31"/>
      <c r="H63" s="31"/>
      <c r="J63" s="31"/>
      <c r="K63" s="31"/>
      <c r="L63" s="31"/>
      <c r="N63" s="31"/>
      <c r="O63" s="31"/>
      <c r="P63" s="31"/>
    </row>
    <row r="64" spans="1:16">
      <c r="A64" s="11"/>
      <c r="B64" s="11"/>
      <c r="C64" s="11"/>
      <c r="D64" s="11"/>
      <c r="F64" s="11"/>
      <c r="G64" s="11"/>
      <c r="H64" s="11"/>
      <c r="J64" s="11"/>
      <c r="K64" s="11"/>
      <c r="L64" s="11"/>
      <c r="N64" s="11"/>
      <c r="O64" s="11"/>
      <c r="P64" s="11"/>
    </row>
    <row r="65" spans="1:16">
      <c r="A65" s="11"/>
      <c r="B65" s="11"/>
      <c r="C65" s="11"/>
      <c r="D65" s="11"/>
      <c r="F65" s="11"/>
      <c r="G65" s="11"/>
      <c r="H65" s="11"/>
      <c r="J65" s="11"/>
      <c r="K65" s="11"/>
      <c r="L65" s="11"/>
      <c r="N65" s="11"/>
      <c r="O65" s="11"/>
      <c r="P65" s="11"/>
    </row>
    <row r="66" spans="1:16">
      <c r="A66" s="11"/>
      <c r="B66" s="11"/>
      <c r="C66" s="11"/>
      <c r="D66" s="11"/>
      <c r="F66" s="11"/>
      <c r="G66" s="11"/>
      <c r="H66" s="11"/>
      <c r="J66" s="11"/>
      <c r="K66" s="11"/>
      <c r="L66" s="11"/>
      <c r="N66" s="11"/>
      <c r="O66" s="11"/>
      <c r="P66" s="11"/>
    </row>
    <row r="67" spans="1:16">
      <c r="A67" s="11"/>
      <c r="B67" s="11"/>
      <c r="C67" s="11"/>
      <c r="D67" s="11"/>
      <c r="F67" s="11"/>
      <c r="G67" s="11"/>
      <c r="H67" s="11"/>
      <c r="J67" s="11"/>
      <c r="K67" s="11"/>
      <c r="L67" s="11"/>
      <c r="N67" s="11"/>
      <c r="O67" s="11"/>
      <c r="P67" s="11"/>
    </row>
    <row r="68" spans="1:16">
      <c r="A68" s="11"/>
      <c r="B68" s="11"/>
      <c r="C68" s="11"/>
      <c r="D68" s="11"/>
      <c r="F68" s="11"/>
      <c r="G68" s="11"/>
      <c r="H68" s="11"/>
      <c r="J68" s="11"/>
      <c r="K68" s="11"/>
      <c r="L68" s="11"/>
      <c r="N68" s="11"/>
      <c r="O68" s="11"/>
      <c r="P68" s="11"/>
    </row>
    <row r="69" spans="1:16">
      <c r="A69" s="11"/>
      <c r="B69" s="11"/>
      <c r="C69" s="11"/>
      <c r="D69" s="11"/>
      <c r="F69" s="11"/>
      <c r="G69" s="11"/>
      <c r="H69" s="11"/>
      <c r="J69" s="11"/>
      <c r="K69" s="11"/>
      <c r="L69" s="11"/>
      <c r="N69" s="11"/>
      <c r="O69" s="11"/>
      <c r="P69" s="11"/>
    </row>
    <row r="70" spans="1:16">
      <c r="A70" s="11"/>
      <c r="B70" s="11"/>
      <c r="C70" s="11"/>
      <c r="D70" s="11"/>
      <c r="F70" s="11"/>
      <c r="G70" s="11"/>
      <c r="H70" s="11"/>
      <c r="J70" s="11"/>
      <c r="K70" s="11"/>
      <c r="L70" s="11"/>
      <c r="N70" s="11"/>
      <c r="O70" s="11"/>
      <c r="P70" s="11"/>
    </row>
    <row r="71" spans="1:16">
      <c r="A71" s="31"/>
      <c r="B71" s="31"/>
      <c r="C71" s="31"/>
      <c r="D71" s="31"/>
      <c r="F71" s="31"/>
      <c r="G71" s="31"/>
      <c r="H71" s="31"/>
      <c r="J71" s="31"/>
      <c r="K71" s="31"/>
      <c r="L71" s="31"/>
      <c r="N71" s="31"/>
      <c r="O71" s="31"/>
      <c r="P71" s="31"/>
    </row>
    <row r="72" spans="1:16">
      <c r="A72" s="11"/>
      <c r="B72" s="11"/>
      <c r="C72" s="11"/>
      <c r="D72" s="11"/>
      <c r="F72" s="11"/>
      <c r="G72" s="11"/>
      <c r="H72" s="11"/>
      <c r="J72" s="11"/>
      <c r="K72" s="11"/>
      <c r="L72" s="11"/>
      <c r="N72" s="11"/>
      <c r="O72" s="11"/>
      <c r="P72" s="11"/>
    </row>
    <row r="73" spans="1:16">
      <c r="A73" s="11"/>
      <c r="B73" s="11"/>
      <c r="C73" s="11"/>
      <c r="D73" s="11"/>
      <c r="F73" s="11"/>
      <c r="G73" s="11"/>
      <c r="H73" s="11"/>
      <c r="J73" s="11"/>
      <c r="K73" s="11"/>
      <c r="L73" s="11"/>
      <c r="N73" s="11"/>
      <c r="O73" s="11"/>
      <c r="P73" s="11"/>
    </row>
    <row r="74" spans="1:16">
      <c r="A74" s="11"/>
      <c r="B74" s="11"/>
      <c r="C74" s="11"/>
      <c r="D74" s="11"/>
      <c r="F74" s="11"/>
      <c r="G74" s="11"/>
      <c r="H74" s="11"/>
      <c r="J74" s="11"/>
      <c r="K74" s="11"/>
      <c r="L74" s="11"/>
      <c r="N74" s="11"/>
      <c r="O74" s="11"/>
      <c r="P74" s="11"/>
    </row>
    <row r="75" spans="1:16">
      <c r="A75" s="31"/>
      <c r="B75" s="31"/>
      <c r="C75" s="31"/>
      <c r="D75" s="31"/>
      <c r="F75" s="31"/>
      <c r="G75" s="31"/>
      <c r="H75" s="31"/>
      <c r="J75" s="31"/>
      <c r="K75" s="31"/>
      <c r="L75" s="31"/>
      <c r="N75" s="31"/>
      <c r="O75" s="31"/>
      <c r="P75" s="31"/>
    </row>
    <row r="76" spans="1:16">
      <c r="A76" s="15"/>
      <c r="B76" s="15"/>
      <c r="C76" s="15"/>
      <c r="D76" s="15"/>
      <c r="F76" s="15"/>
      <c r="G76" s="15"/>
      <c r="H76" s="15"/>
      <c r="J76" s="15"/>
      <c r="K76" s="15"/>
      <c r="L76" s="15"/>
      <c r="N76" s="15"/>
      <c r="O76" s="15"/>
      <c r="P76" s="15"/>
    </row>
    <row r="77" spans="1:16">
      <c r="A77" s="11"/>
      <c r="B77" s="11"/>
      <c r="C77" s="11"/>
      <c r="D77" s="11"/>
      <c r="F77" s="11"/>
      <c r="G77" s="11"/>
      <c r="H77" s="11"/>
      <c r="J77" s="11"/>
      <c r="K77" s="11"/>
      <c r="L77" s="11"/>
      <c r="N77" s="11"/>
      <c r="O77" s="11"/>
      <c r="P77" s="11"/>
    </row>
    <row r="78" spans="1:16">
      <c r="A78" s="11"/>
      <c r="B78" s="11"/>
      <c r="C78" s="11"/>
      <c r="D78" s="11"/>
      <c r="F78" s="11"/>
      <c r="G78" s="11"/>
      <c r="H78" s="11"/>
      <c r="J78" s="11"/>
      <c r="K78" s="11"/>
      <c r="L78" s="11"/>
      <c r="N78" s="11"/>
      <c r="O78" s="11"/>
      <c r="P78" s="11"/>
    </row>
    <row r="79" spans="1:16">
      <c r="A79" s="11"/>
      <c r="B79" s="11"/>
      <c r="C79" s="11"/>
      <c r="D79" s="11"/>
      <c r="F79" s="11"/>
      <c r="G79" s="11"/>
      <c r="H79" s="11"/>
      <c r="J79" s="11"/>
      <c r="K79" s="11"/>
      <c r="L79" s="11"/>
      <c r="N79" s="11"/>
      <c r="O79" s="11"/>
      <c r="P79" s="11"/>
    </row>
    <row r="80" spans="1:16">
      <c r="A80" s="11"/>
      <c r="B80" s="11"/>
      <c r="C80" s="11"/>
      <c r="D80" s="11"/>
      <c r="F80" s="11"/>
      <c r="G80" s="11"/>
      <c r="H80" s="11"/>
      <c r="J80" s="11"/>
      <c r="K80" s="11"/>
      <c r="L80" s="11"/>
      <c r="N80" s="11"/>
      <c r="O80" s="11"/>
      <c r="P80" s="11"/>
    </row>
    <row r="81" spans="1:16">
      <c r="A81" s="11"/>
      <c r="B81" s="11"/>
      <c r="C81" s="11"/>
      <c r="D81" s="11"/>
      <c r="F81" s="11"/>
      <c r="G81" s="11"/>
      <c r="H81" s="11"/>
      <c r="J81" s="11"/>
      <c r="K81" s="11"/>
      <c r="L81" s="11"/>
      <c r="N81" s="11"/>
      <c r="O81" s="11"/>
      <c r="P81" s="11"/>
    </row>
    <row r="82" spans="1:16">
      <c r="A82" s="11"/>
      <c r="B82" s="11"/>
      <c r="C82" s="11"/>
      <c r="D82" s="11"/>
      <c r="F82" s="11"/>
      <c r="G82" s="11"/>
      <c r="H82" s="11"/>
      <c r="J82" s="11"/>
      <c r="K82" s="11"/>
      <c r="L82" s="11"/>
      <c r="N82" s="11"/>
      <c r="O82" s="11"/>
      <c r="P82" s="11"/>
    </row>
    <row r="83" spans="1:16">
      <c r="A83" s="11"/>
      <c r="B83" s="11"/>
      <c r="C83" s="11"/>
      <c r="D83" s="11"/>
      <c r="F83" s="11"/>
      <c r="G83" s="11"/>
      <c r="H83" s="11"/>
      <c r="J83" s="11"/>
      <c r="K83" s="11"/>
      <c r="L83" s="11"/>
      <c r="N83" s="11"/>
      <c r="O83" s="11"/>
      <c r="P83" s="11"/>
    </row>
    <row r="84" spans="1:16">
      <c r="A84" s="11"/>
      <c r="B84" s="11"/>
      <c r="C84" s="11"/>
      <c r="D84" s="11"/>
      <c r="F84" s="11"/>
      <c r="G84" s="11"/>
      <c r="H84" s="11"/>
      <c r="J84" s="11"/>
      <c r="K84" s="11"/>
      <c r="L84" s="11"/>
      <c r="N84" s="11"/>
      <c r="O84" s="11"/>
      <c r="P84" s="11"/>
    </row>
    <row r="85" spans="1:16">
      <c r="A85" s="11"/>
      <c r="B85" s="11"/>
      <c r="C85" s="11"/>
      <c r="D85" s="11"/>
      <c r="F85" s="11"/>
      <c r="G85" s="11"/>
      <c r="H85" s="11"/>
      <c r="J85" s="11"/>
      <c r="K85" s="11"/>
      <c r="L85" s="11"/>
      <c r="N85" s="11"/>
      <c r="O85" s="11"/>
      <c r="P85" s="11"/>
    </row>
    <row r="86" spans="1:16">
      <c r="A86" s="11"/>
      <c r="B86" s="11"/>
      <c r="C86" s="11"/>
      <c r="D86" s="11"/>
      <c r="F86" s="11"/>
      <c r="G86" s="11"/>
      <c r="H86" s="11"/>
      <c r="J86" s="11"/>
      <c r="K86" s="11"/>
      <c r="L86" s="11"/>
      <c r="N86" s="11"/>
      <c r="O86" s="11"/>
      <c r="P86" s="11"/>
    </row>
    <row r="87" spans="1:16">
      <c r="A87" s="11"/>
      <c r="B87" s="11"/>
      <c r="C87" s="11"/>
      <c r="D87" s="11"/>
      <c r="F87" s="11"/>
      <c r="G87" s="11"/>
      <c r="H87" s="11"/>
      <c r="J87" s="11"/>
      <c r="K87" s="11"/>
      <c r="L87" s="11"/>
      <c r="N87" s="11"/>
      <c r="O87" s="11"/>
      <c r="P87" s="11"/>
    </row>
    <row r="88" spans="1:16">
      <c r="A88" s="11"/>
      <c r="B88" s="11"/>
      <c r="C88" s="11"/>
      <c r="D88" s="11"/>
      <c r="F88" s="11"/>
      <c r="G88" s="11"/>
      <c r="H88" s="11"/>
      <c r="J88" s="11"/>
      <c r="K88" s="11"/>
      <c r="L88" s="11"/>
      <c r="N88" s="11"/>
      <c r="O88" s="11"/>
      <c r="P88" s="11"/>
    </row>
    <row r="89" spans="1:16">
      <c r="A89" s="11"/>
      <c r="B89" s="11"/>
      <c r="C89" s="11"/>
      <c r="D89" s="11"/>
      <c r="F89" s="11"/>
      <c r="G89" s="11"/>
      <c r="H89" s="11"/>
      <c r="J89" s="11"/>
      <c r="K89" s="11"/>
      <c r="L89" s="11"/>
      <c r="N89" s="11"/>
      <c r="O89" s="11"/>
      <c r="P89" s="11"/>
    </row>
    <row r="90" spans="1:16">
      <c r="A90" s="11"/>
      <c r="B90" s="11"/>
      <c r="C90" s="11"/>
      <c r="D90" s="11"/>
      <c r="F90" s="11"/>
      <c r="G90" s="11"/>
      <c r="H90" s="11"/>
      <c r="J90" s="11"/>
      <c r="K90" s="11"/>
      <c r="L90" s="11"/>
      <c r="N90" s="11"/>
      <c r="O90" s="11"/>
      <c r="P90" s="11"/>
    </row>
    <row r="91" spans="1:16">
      <c r="A91" s="11"/>
      <c r="B91" s="11"/>
      <c r="C91" s="11"/>
      <c r="D91" s="11"/>
      <c r="F91" s="11"/>
      <c r="G91" s="11"/>
      <c r="H91" s="11"/>
      <c r="J91" s="11"/>
      <c r="K91" s="11"/>
      <c r="L91" s="11"/>
      <c r="N91" s="11"/>
      <c r="O91" s="11"/>
      <c r="P91" s="11"/>
    </row>
    <row r="92" spans="1:16">
      <c r="A92" s="11"/>
      <c r="B92" s="11"/>
      <c r="C92" s="11"/>
      <c r="D92" s="11"/>
      <c r="F92" s="11"/>
      <c r="G92" s="11"/>
      <c r="H92" s="11"/>
      <c r="J92" s="11"/>
      <c r="K92" s="11"/>
      <c r="L92" s="11"/>
      <c r="N92" s="11"/>
      <c r="O92" s="11"/>
      <c r="P92" s="11"/>
    </row>
    <row r="93" spans="1:16">
      <c r="A93" s="11"/>
      <c r="B93" s="11"/>
      <c r="C93" s="11"/>
      <c r="D93" s="11"/>
      <c r="F93" s="11"/>
      <c r="G93" s="11"/>
      <c r="H93" s="11"/>
      <c r="J93" s="11"/>
      <c r="K93" s="11"/>
      <c r="L93" s="11"/>
      <c r="N93" s="11"/>
      <c r="O93" s="11"/>
      <c r="P93" s="11"/>
    </row>
    <row r="94" spans="1:16">
      <c r="A94" s="11"/>
      <c r="B94" s="11"/>
      <c r="C94" s="11"/>
      <c r="D94" s="11"/>
      <c r="F94" s="11"/>
      <c r="G94" s="11"/>
      <c r="H94" s="11"/>
      <c r="J94" s="11"/>
      <c r="K94" s="11"/>
      <c r="L94" s="11"/>
      <c r="N94" s="11"/>
      <c r="O94" s="11"/>
      <c r="P94" s="11"/>
    </row>
    <row r="95" spans="1:16">
      <c r="A95" s="11"/>
      <c r="B95" s="11"/>
      <c r="C95" s="11"/>
      <c r="D95" s="11"/>
      <c r="F95" s="11"/>
      <c r="G95" s="11"/>
      <c r="H95" s="11"/>
      <c r="J95" s="11"/>
      <c r="K95" s="11"/>
      <c r="L95" s="11"/>
      <c r="N95" s="11"/>
      <c r="O95" s="11"/>
      <c r="P95" s="11"/>
    </row>
    <row r="96" spans="1:16">
      <c r="A96" s="11"/>
      <c r="B96" s="11"/>
      <c r="C96" s="11"/>
      <c r="D96" s="11"/>
      <c r="F96" s="11"/>
      <c r="G96" s="11"/>
      <c r="H96" s="11"/>
      <c r="J96" s="11"/>
      <c r="K96" s="11"/>
      <c r="L96" s="11"/>
      <c r="N96" s="11"/>
      <c r="O96" s="11"/>
      <c r="P96" s="11"/>
    </row>
    <row r="97" spans="1:16">
      <c r="A97" s="11"/>
      <c r="B97" s="11"/>
      <c r="C97" s="11"/>
      <c r="D97" s="11"/>
      <c r="F97" s="11"/>
      <c r="G97" s="11"/>
      <c r="H97" s="11"/>
      <c r="J97" s="11"/>
      <c r="K97" s="11"/>
      <c r="L97" s="11"/>
      <c r="N97" s="11"/>
      <c r="O97" s="11"/>
      <c r="P97" s="11"/>
    </row>
    <row r="98" spans="1:16">
      <c r="A98" s="15"/>
      <c r="B98" s="15"/>
      <c r="C98" s="15"/>
      <c r="D98" s="15"/>
      <c r="F98" s="15"/>
      <c r="G98" s="15"/>
      <c r="H98" s="15"/>
      <c r="J98" s="15"/>
      <c r="K98" s="15"/>
      <c r="L98" s="15"/>
      <c r="N98" s="15"/>
      <c r="O98" s="15"/>
      <c r="P98" s="15"/>
    </row>
    <row r="99" spans="1:16">
      <c r="A99" s="15"/>
      <c r="B99" s="15"/>
      <c r="C99" s="15"/>
      <c r="D99" s="15"/>
      <c r="F99" s="15"/>
      <c r="G99" s="15"/>
      <c r="H99" s="15"/>
      <c r="J99" s="15"/>
      <c r="K99" s="15"/>
      <c r="L99" s="15"/>
      <c r="N99" s="15"/>
      <c r="O99" s="15"/>
      <c r="P99" s="15"/>
    </row>
    <row r="100" spans="1:16">
      <c r="A100" s="15"/>
      <c r="B100" s="15"/>
      <c r="C100" s="15"/>
      <c r="D100" s="15"/>
      <c r="F100" s="15"/>
      <c r="G100" s="15"/>
      <c r="H100" s="15"/>
      <c r="J100" s="15"/>
      <c r="K100" s="15"/>
      <c r="L100" s="15"/>
      <c r="N100" s="15"/>
      <c r="O100" s="15"/>
      <c r="P100" s="15"/>
    </row>
    <row r="101" spans="1:16">
      <c r="A101" s="11"/>
      <c r="B101" s="11"/>
      <c r="C101" s="11"/>
      <c r="D101" s="11"/>
      <c r="F101" s="11"/>
      <c r="G101" s="11"/>
      <c r="H101" s="11"/>
      <c r="J101" s="11"/>
      <c r="K101" s="11"/>
      <c r="L101" s="11"/>
      <c r="N101" s="11"/>
      <c r="O101" s="11"/>
      <c r="P101" s="11"/>
    </row>
    <row r="102" spans="1:16">
      <c r="A102" s="11"/>
      <c r="B102" s="11"/>
      <c r="C102" s="11"/>
      <c r="D102" s="11"/>
      <c r="F102" s="11"/>
      <c r="G102" s="11"/>
      <c r="H102" s="11"/>
      <c r="J102" s="11"/>
      <c r="K102" s="11"/>
      <c r="L102" s="11"/>
      <c r="N102" s="11"/>
      <c r="O102" s="11"/>
      <c r="P102" s="11"/>
    </row>
    <row r="103" spans="1:16">
      <c r="A103" s="11"/>
      <c r="B103" s="11"/>
      <c r="C103" s="11"/>
      <c r="D103" s="11"/>
      <c r="F103" s="11"/>
      <c r="G103" s="11"/>
      <c r="H103" s="11"/>
      <c r="J103" s="11"/>
      <c r="K103" s="11"/>
      <c r="L103" s="11"/>
      <c r="N103" s="11"/>
      <c r="O103" s="11"/>
      <c r="P103" s="11"/>
    </row>
    <row r="104" spans="1:16">
      <c r="A104" s="11"/>
      <c r="B104" s="11"/>
      <c r="C104" s="11"/>
      <c r="D104" s="11"/>
      <c r="F104" s="11"/>
      <c r="G104" s="11"/>
      <c r="H104" s="11"/>
      <c r="J104" s="11"/>
      <c r="K104" s="11"/>
      <c r="L104" s="11"/>
      <c r="N104" s="11"/>
      <c r="O104" s="11"/>
      <c r="P104" s="11"/>
    </row>
    <row r="105" spans="1:16">
      <c r="A105" s="11"/>
      <c r="B105" s="11"/>
      <c r="C105" s="11"/>
      <c r="D105" s="11"/>
      <c r="F105" s="11"/>
      <c r="G105" s="11"/>
      <c r="H105" s="11"/>
      <c r="J105" s="11"/>
      <c r="K105" s="11"/>
      <c r="L105" s="11"/>
      <c r="N105" s="11"/>
      <c r="O105" s="11"/>
      <c r="P105" s="11"/>
    </row>
    <row r="106" spans="1:16">
      <c r="A106" s="11"/>
      <c r="B106" s="11"/>
      <c r="C106" s="11"/>
      <c r="D106" s="11"/>
      <c r="F106" s="11"/>
      <c r="G106" s="11"/>
      <c r="H106" s="11"/>
      <c r="J106" s="11"/>
      <c r="K106" s="11"/>
      <c r="L106" s="11"/>
      <c r="N106" s="11"/>
      <c r="O106" s="11"/>
      <c r="P106" s="11"/>
    </row>
    <row r="107" spans="1:16">
      <c r="A107" s="31"/>
      <c r="B107" s="31"/>
      <c r="C107" s="31"/>
      <c r="D107" s="31"/>
      <c r="F107" s="31"/>
      <c r="G107" s="31"/>
      <c r="H107" s="31"/>
      <c r="J107" s="31"/>
      <c r="K107" s="31"/>
      <c r="L107" s="31"/>
      <c r="N107" s="31"/>
      <c r="O107" s="31"/>
      <c r="P107" s="31"/>
    </row>
    <row r="108" spans="1:16">
      <c r="A108" s="11"/>
      <c r="B108" s="11"/>
      <c r="C108" s="11"/>
      <c r="D108" s="11"/>
      <c r="F108" s="11"/>
      <c r="G108" s="11"/>
      <c r="H108" s="11"/>
      <c r="J108" s="11"/>
      <c r="K108" s="11"/>
      <c r="L108" s="11"/>
      <c r="N108" s="11"/>
      <c r="O108" s="11"/>
      <c r="P108" s="11"/>
    </row>
    <row r="109" spans="1:16">
      <c r="A109" s="11"/>
      <c r="B109" s="11"/>
      <c r="C109" s="11"/>
      <c r="D109" s="11"/>
      <c r="F109" s="11"/>
      <c r="G109" s="11"/>
      <c r="H109" s="11"/>
      <c r="J109" s="11"/>
      <c r="K109" s="11"/>
      <c r="L109" s="11"/>
      <c r="N109" s="11"/>
      <c r="O109" s="11"/>
      <c r="P109" s="11"/>
    </row>
    <row r="110" spans="1:16">
      <c r="A110" s="31"/>
      <c r="B110" s="31"/>
      <c r="C110" s="31"/>
      <c r="D110" s="31"/>
      <c r="F110" s="31"/>
      <c r="G110" s="31"/>
      <c r="H110" s="31"/>
      <c r="J110" s="31"/>
      <c r="K110" s="31"/>
      <c r="L110" s="31"/>
      <c r="N110" s="31"/>
      <c r="O110" s="31"/>
      <c r="P110" s="31"/>
    </row>
    <row r="111" spans="1:16">
      <c r="A111" s="11"/>
      <c r="B111" s="11"/>
      <c r="C111" s="11"/>
      <c r="D111" s="11"/>
      <c r="F111" s="11"/>
      <c r="G111" s="11"/>
      <c r="H111" s="11"/>
      <c r="J111" s="11"/>
      <c r="K111" s="11"/>
      <c r="L111" s="11"/>
      <c r="N111" s="11"/>
      <c r="O111" s="11"/>
      <c r="P111" s="11"/>
    </row>
    <row r="112" spans="1:16">
      <c r="A112" s="11"/>
      <c r="B112" s="11"/>
      <c r="C112" s="11"/>
      <c r="D112" s="11"/>
      <c r="F112" s="11"/>
      <c r="G112" s="11"/>
      <c r="H112" s="11"/>
      <c r="J112" s="11"/>
      <c r="K112" s="11"/>
      <c r="L112" s="11"/>
      <c r="N112" s="11"/>
      <c r="O112" s="11"/>
      <c r="P112" s="11"/>
    </row>
    <row r="113" spans="1:16">
      <c r="A113" s="11"/>
      <c r="B113" s="11"/>
      <c r="C113" s="11"/>
      <c r="D113" s="11"/>
      <c r="F113" s="11"/>
      <c r="G113" s="11"/>
      <c r="H113" s="11"/>
      <c r="J113" s="11"/>
      <c r="K113" s="11"/>
      <c r="L113" s="11"/>
      <c r="N113" s="11"/>
      <c r="O113" s="11"/>
      <c r="P113" s="11"/>
    </row>
    <row r="114" spans="1:16">
      <c r="A114" s="11"/>
      <c r="B114" s="11"/>
      <c r="C114" s="11"/>
      <c r="D114" s="11"/>
      <c r="F114" s="11"/>
      <c r="G114" s="11"/>
      <c r="H114" s="11"/>
      <c r="J114" s="11"/>
      <c r="K114" s="11"/>
      <c r="L114" s="11"/>
      <c r="N114" s="11"/>
      <c r="O114" s="11"/>
      <c r="P114" s="11"/>
    </row>
    <row r="115" spans="1:16">
      <c r="A115" s="31"/>
      <c r="B115" s="31"/>
      <c r="C115" s="31"/>
      <c r="D115" s="31"/>
      <c r="F115" s="31"/>
      <c r="G115" s="31"/>
      <c r="H115" s="31"/>
      <c r="J115" s="31"/>
      <c r="K115" s="31"/>
      <c r="L115" s="31"/>
      <c r="N115" s="31"/>
      <c r="O115" s="31"/>
      <c r="P115" s="31"/>
    </row>
    <row r="116" spans="1:16">
      <c r="A116" s="11"/>
      <c r="B116" s="11"/>
      <c r="C116" s="11"/>
      <c r="D116" s="11"/>
      <c r="F116" s="11"/>
      <c r="G116" s="11"/>
      <c r="H116" s="11"/>
      <c r="J116" s="11"/>
      <c r="K116" s="11"/>
      <c r="L116" s="11"/>
      <c r="N116" s="11"/>
      <c r="O116" s="11"/>
      <c r="P116" s="11"/>
    </row>
    <row r="117" spans="1:16">
      <c r="A117" s="11"/>
      <c r="B117" s="11"/>
      <c r="C117" s="11"/>
      <c r="D117" s="11"/>
      <c r="F117" s="11"/>
      <c r="G117" s="11"/>
      <c r="H117" s="11"/>
      <c r="J117" s="11"/>
      <c r="K117" s="11"/>
      <c r="L117" s="11"/>
      <c r="N117" s="11"/>
      <c r="O117" s="11"/>
      <c r="P117" s="11"/>
    </row>
    <row r="118" spans="1:16">
      <c r="A118" s="11"/>
      <c r="B118" s="11"/>
      <c r="C118" s="11"/>
      <c r="D118" s="11"/>
      <c r="F118" s="11"/>
      <c r="G118" s="11"/>
      <c r="H118" s="11"/>
      <c r="J118" s="11"/>
      <c r="K118" s="11"/>
      <c r="L118" s="11"/>
      <c r="N118" s="11"/>
      <c r="O118" s="11"/>
      <c r="P118" s="11"/>
    </row>
    <row r="119" spans="1:16">
      <c r="A119" s="11"/>
      <c r="B119" s="11"/>
      <c r="C119" s="11"/>
      <c r="D119" s="11"/>
      <c r="F119" s="11"/>
      <c r="G119" s="11"/>
      <c r="H119" s="11"/>
      <c r="J119" s="11"/>
      <c r="K119" s="11"/>
      <c r="L119" s="11"/>
      <c r="N119" s="11"/>
      <c r="O119" s="11"/>
      <c r="P119" s="11"/>
    </row>
    <row r="120" spans="1:16">
      <c r="A120" s="11"/>
      <c r="B120" s="11"/>
      <c r="C120" s="11"/>
      <c r="D120" s="11"/>
      <c r="F120" s="11"/>
      <c r="G120" s="11"/>
      <c r="H120" s="11"/>
      <c r="J120" s="11"/>
      <c r="K120" s="11"/>
      <c r="L120" s="11"/>
      <c r="N120" s="11"/>
      <c r="O120" s="11"/>
      <c r="P120" s="11"/>
    </row>
    <row r="121" spans="1:16">
      <c r="A121" s="11"/>
      <c r="B121" s="11"/>
      <c r="C121" s="11"/>
      <c r="D121" s="11"/>
      <c r="F121" s="11"/>
      <c r="G121" s="11"/>
      <c r="H121" s="11"/>
      <c r="J121" s="11"/>
      <c r="K121" s="11"/>
      <c r="L121" s="11"/>
      <c r="N121" s="11"/>
      <c r="O121" s="11"/>
      <c r="P121" s="11"/>
    </row>
    <row r="122" spans="1:16">
      <c r="A122" s="11"/>
      <c r="B122" s="11"/>
      <c r="C122" s="11"/>
      <c r="D122" s="11"/>
      <c r="F122" s="11"/>
      <c r="G122" s="11"/>
      <c r="H122" s="11"/>
      <c r="J122" s="11"/>
      <c r="K122" s="11"/>
      <c r="L122" s="11"/>
      <c r="N122" s="11"/>
      <c r="O122" s="11"/>
      <c r="P122" s="11"/>
    </row>
    <row r="123" spans="1:16">
      <c r="A123" s="11"/>
      <c r="B123" s="11"/>
      <c r="C123" s="11"/>
      <c r="D123" s="11"/>
      <c r="F123" s="11"/>
      <c r="G123" s="11"/>
      <c r="H123" s="11"/>
      <c r="J123" s="11"/>
      <c r="K123" s="11"/>
      <c r="L123" s="11"/>
      <c r="N123" s="11"/>
      <c r="O123" s="11"/>
      <c r="P123" s="11"/>
    </row>
    <row r="124" spans="1:16">
      <c r="A124" s="11"/>
      <c r="B124" s="11"/>
      <c r="C124" s="11"/>
      <c r="D124" s="11"/>
      <c r="F124" s="11"/>
      <c r="G124" s="11"/>
      <c r="H124" s="11"/>
      <c r="J124" s="11"/>
      <c r="K124" s="11"/>
      <c r="L124" s="11"/>
      <c r="N124" s="11"/>
      <c r="O124" s="11"/>
      <c r="P124" s="11"/>
    </row>
    <row r="125" spans="1:16">
      <c r="A125" s="11"/>
      <c r="B125" s="11"/>
      <c r="C125" s="11"/>
      <c r="D125" s="11"/>
      <c r="F125" s="11"/>
      <c r="G125" s="11"/>
      <c r="H125" s="11"/>
      <c r="J125" s="11"/>
      <c r="K125" s="11"/>
      <c r="L125" s="11"/>
      <c r="N125" s="11"/>
      <c r="O125" s="11"/>
      <c r="P125" s="11"/>
    </row>
    <row r="126" spans="1:16">
      <c r="A126" s="11"/>
      <c r="B126" s="11"/>
      <c r="C126" s="11"/>
      <c r="D126" s="11"/>
      <c r="F126" s="11"/>
      <c r="G126" s="11"/>
      <c r="H126" s="11"/>
      <c r="J126" s="11"/>
      <c r="K126" s="11"/>
      <c r="L126" s="11"/>
      <c r="N126" s="11"/>
      <c r="O126" s="11"/>
      <c r="P126" s="11"/>
    </row>
    <row r="127" spans="1:16">
      <c r="A127" s="11"/>
      <c r="B127" s="11"/>
      <c r="C127" s="11"/>
      <c r="D127" s="11"/>
      <c r="F127" s="11"/>
      <c r="G127" s="11"/>
      <c r="H127" s="11"/>
      <c r="J127" s="11"/>
      <c r="K127" s="11"/>
      <c r="L127" s="11"/>
      <c r="N127" s="11"/>
      <c r="O127" s="11"/>
      <c r="P127" s="11"/>
    </row>
    <row r="128" spans="1:16">
      <c r="A128" s="11"/>
      <c r="B128" s="11"/>
      <c r="C128" s="11"/>
      <c r="D128" s="11"/>
      <c r="F128" s="11"/>
      <c r="G128" s="11"/>
      <c r="H128" s="11"/>
      <c r="J128" s="11"/>
      <c r="K128" s="11"/>
      <c r="L128" s="11"/>
      <c r="N128" s="11"/>
      <c r="O128" s="11"/>
      <c r="P128" s="11"/>
    </row>
    <row r="129" spans="1:16">
      <c r="A129" s="31"/>
      <c r="B129" s="31"/>
      <c r="C129" s="31"/>
      <c r="D129" s="31"/>
      <c r="F129" s="31"/>
      <c r="G129" s="31"/>
      <c r="H129" s="31"/>
      <c r="J129" s="31"/>
      <c r="K129" s="31"/>
      <c r="L129" s="31"/>
      <c r="N129" s="31"/>
      <c r="O129" s="31"/>
      <c r="P129" s="31"/>
    </row>
    <row r="130" spans="1:16">
      <c r="A130" s="15"/>
      <c r="B130" s="15"/>
      <c r="C130" s="15"/>
      <c r="D130" s="15"/>
      <c r="F130" s="15"/>
      <c r="G130" s="15"/>
      <c r="H130" s="15"/>
      <c r="J130" s="15"/>
      <c r="K130" s="15"/>
      <c r="L130" s="15"/>
      <c r="N130" s="15"/>
      <c r="O130" s="15"/>
      <c r="P130" s="15"/>
    </row>
    <row r="131" spans="1:16">
      <c r="A131" s="11"/>
      <c r="B131" s="11"/>
      <c r="C131" s="11"/>
      <c r="D131" s="11"/>
      <c r="F131" s="11"/>
      <c r="G131" s="11"/>
      <c r="H131" s="11"/>
      <c r="J131" s="11"/>
      <c r="K131" s="11"/>
      <c r="L131" s="11"/>
      <c r="N131" s="11"/>
      <c r="O131" s="11"/>
      <c r="P131" s="11"/>
    </row>
    <row r="132" spans="1:16">
      <c r="A132" s="11"/>
      <c r="B132" s="11"/>
      <c r="C132" s="11"/>
      <c r="D132" s="11"/>
      <c r="F132" s="11"/>
      <c r="G132" s="11"/>
      <c r="H132" s="11"/>
      <c r="J132" s="11"/>
      <c r="K132" s="11"/>
      <c r="L132" s="11"/>
      <c r="N132" s="11"/>
      <c r="O132" s="11"/>
      <c r="P132" s="11"/>
    </row>
    <row r="133" spans="1:16">
      <c r="A133" s="11"/>
      <c r="B133" s="11"/>
      <c r="C133" s="11"/>
      <c r="D133" s="11"/>
      <c r="F133" s="11"/>
      <c r="G133" s="11"/>
      <c r="H133" s="11"/>
      <c r="J133" s="11"/>
      <c r="K133" s="11"/>
      <c r="L133" s="11"/>
      <c r="N133" s="11"/>
      <c r="O133" s="11"/>
      <c r="P133" s="11"/>
    </row>
    <row r="134" spans="1:16">
      <c r="A134" s="11"/>
      <c r="B134" s="11"/>
      <c r="C134" s="11"/>
      <c r="D134" s="11"/>
      <c r="F134" s="11"/>
      <c r="G134" s="11"/>
      <c r="H134" s="11"/>
      <c r="J134" s="11"/>
      <c r="K134" s="11"/>
      <c r="L134" s="11"/>
      <c r="N134" s="11"/>
      <c r="O134" s="11"/>
      <c r="P134" s="11"/>
    </row>
    <row r="135" spans="1:16">
      <c r="A135" s="11"/>
      <c r="B135" s="11"/>
      <c r="C135" s="11"/>
      <c r="D135" s="11"/>
      <c r="F135" s="11"/>
      <c r="G135" s="11"/>
      <c r="H135" s="11"/>
      <c r="J135" s="11"/>
      <c r="K135" s="11"/>
      <c r="L135" s="11"/>
      <c r="N135" s="11"/>
      <c r="O135" s="11"/>
      <c r="P135" s="11"/>
    </row>
    <row r="136" spans="1:16">
      <c r="A136" s="15"/>
      <c r="B136" s="15"/>
      <c r="C136" s="15"/>
      <c r="D136" s="15"/>
      <c r="F136" s="15"/>
      <c r="G136" s="15"/>
      <c r="H136" s="15"/>
      <c r="J136" s="15"/>
      <c r="K136" s="15"/>
      <c r="L136" s="15"/>
      <c r="N136" s="15"/>
      <c r="O136" s="15"/>
      <c r="P136" s="15"/>
    </row>
    <row r="137" spans="1:16">
      <c r="A137" s="11"/>
      <c r="B137" s="11"/>
      <c r="C137" s="11"/>
      <c r="D137" s="11"/>
      <c r="F137" s="11"/>
      <c r="G137" s="11"/>
      <c r="H137" s="11"/>
      <c r="J137" s="11"/>
      <c r="K137" s="11"/>
      <c r="L137" s="11"/>
      <c r="N137" s="11"/>
      <c r="O137" s="11"/>
      <c r="P137" s="11"/>
    </row>
    <row r="138" spans="1:16">
      <c r="A138" s="11"/>
      <c r="B138" s="11"/>
      <c r="C138" s="11"/>
      <c r="D138" s="11"/>
      <c r="F138" s="11"/>
      <c r="G138" s="11"/>
      <c r="H138" s="11"/>
      <c r="J138" s="11"/>
      <c r="K138" s="11"/>
      <c r="L138" s="11"/>
      <c r="N138" s="11"/>
      <c r="O138" s="11"/>
      <c r="P138" s="11"/>
    </row>
    <row r="139" spans="1:16">
      <c r="A139" s="11"/>
      <c r="B139" s="11"/>
      <c r="C139" s="11"/>
      <c r="D139" s="11"/>
      <c r="F139" s="11"/>
      <c r="G139" s="11"/>
      <c r="H139" s="11"/>
      <c r="J139" s="11"/>
      <c r="K139" s="11"/>
      <c r="L139" s="11"/>
      <c r="N139" s="11"/>
      <c r="O139" s="11"/>
      <c r="P139" s="11"/>
    </row>
    <row r="140" spans="1:16">
      <c r="A140" s="11"/>
      <c r="B140" s="11"/>
      <c r="C140" s="11"/>
      <c r="D140" s="11"/>
      <c r="F140" s="11"/>
      <c r="G140" s="11"/>
      <c r="H140" s="11"/>
      <c r="J140" s="11"/>
      <c r="K140" s="11"/>
      <c r="L140" s="11"/>
      <c r="N140" s="11"/>
      <c r="O140" s="11"/>
      <c r="P140" s="11"/>
    </row>
    <row r="141" spans="1:16">
      <c r="A141" s="11"/>
      <c r="B141" s="11"/>
      <c r="C141" s="11"/>
      <c r="D141" s="11"/>
      <c r="F141" s="11"/>
      <c r="G141" s="11"/>
      <c r="H141" s="11"/>
      <c r="J141" s="11"/>
      <c r="K141" s="11"/>
      <c r="L141" s="11"/>
      <c r="N141" s="11"/>
      <c r="O141" s="11"/>
      <c r="P141" s="11"/>
    </row>
    <row r="142" spans="1:16">
      <c r="A142" s="39"/>
      <c r="B142" s="39"/>
      <c r="C142" s="39"/>
      <c r="D142" s="39"/>
      <c r="F142" s="39"/>
      <c r="G142" s="39"/>
      <c r="H142" s="39"/>
      <c r="J142" s="39"/>
      <c r="K142" s="39"/>
      <c r="L142" s="39"/>
      <c r="N142" s="39"/>
      <c r="O142" s="39"/>
      <c r="P142" s="39"/>
    </row>
    <row r="143" spans="1:16">
      <c r="A143" s="31"/>
      <c r="B143" s="31"/>
      <c r="C143" s="31"/>
      <c r="D143" s="31"/>
      <c r="F143" s="31"/>
      <c r="G143" s="31"/>
      <c r="H143" s="31"/>
      <c r="J143" s="31"/>
      <c r="K143" s="31"/>
      <c r="L143" s="31"/>
      <c r="N143" s="31"/>
      <c r="O143" s="31"/>
      <c r="P143" s="31"/>
    </row>
    <row r="144" spans="1:16">
      <c r="A144" s="11"/>
      <c r="B144" s="11"/>
      <c r="C144" s="11"/>
      <c r="D144" s="11"/>
      <c r="F144" s="11"/>
      <c r="G144" s="11"/>
      <c r="H144" s="11"/>
      <c r="J144" s="11"/>
      <c r="K144" s="11"/>
      <c r="L144" s="11"/>
      <c r="N144" s="11"/>
      <c r="O144" s="11"/>
      <c r="P144" s="11"/>
    </row>
    <row r="145" spans="1:16">
      <c r="A145" s="11"/>
      <c r="B145" s="11"/>
      <c r="C145" s="11"/>
      <c r="D145" s="11"/>
      <c r="F145" s="11"/>
      <c r="G145" s="11"/>
      <c r="H145" s="11"/>
      <c r="J145" s="11"/>
      <c r="K145" s="11"/>
      <c r="L145" s="11"/>
      <c r="N145" s="11"/>
      <c r="O145" s="11"/>
      <c r="P145" s="11"/>
    </row>
    <row r="146" spans="1:16">
      <c r="A146" s="11"/>
      <c r="B146" s="11"/>
      <c r="C146" s="11"/>
      <c r="D146" s="11"/>
      <c r="F146" s="11"/>
      <c r="G146" s="11"/>
      <c r="H146" s="11"/>
      <c r="J146" s="11"/>
      <c r="K146" s="11"/>
      <c r="L146" s="11"/>
      <c r="N146" s="11"/>
      <c r="O146" s="11"/>
      <c r="P146" s="11"/>
    </row>
    <row r="147" spans="1:16">
      <c r="A147" s="11"/>
      <c r="B147" s="11"/>
      <c r="C147" s="11"/>
      <c r="D147" s="11"/>
      <c r="F147" s="11"/>
      <c r="G147" s="11"/>
      <c r="H147" s="11"/>
      <c r="J147" s="11"/>
      <c r="K147" s="11"/>
      <c r="L147" s="11"/>
      <c r="N147" s="11"/>
      <c r="O147" s="11"/>
      <c r="P147" s="11"/>
    </row>
    <row r="148" spans="1:16">
      <c r="A148" s="31"/>
      <c r="B148" s="31"/>
      <c r="C148" s="31"/>
      <c r="D148" s="31"/>
      <c r="F148" s="31"/>
      <c r="G148" s="31"/>
      <c r="H148" s="31"/>
      <c r="J148" s="31"/>
      <c r="K148" s="31"/>
      <c r="L148" s="31"/>
      <c r="N148" s="31"/>
      <c r="O148" s="31"/>
      <c r="P148" s="31"/>
    </row>
    <row r="149" spans="1:16">
      <c r="A149" s="15"/>
      <c r="B149" s="15"/>
      <c r="C149" s="15"/>
      <c r="D149" s="15"/>
      <c r="F149" s="15"/>
      <c r="G149" s="15"/>
      <c r="H149" s="15"/>
      <c r="J149" s="15"/>
      <c r="K149" s="15"/>
      <c r="L149" s="15"/>
      <c r="N149" s="15"/>
      <c r="O149" s="15"/>
      <c r="P149" s="15"/>
    </row>
    <row r="150" spans="1:16">
      <c r="A150" s="11"/>
      <c r="B150" s="11"/>
      <c r="C150" s="11"/>
      <c r="D150" s="11"/>
      <c r="F150" s="11"/>
      <c r="G150" s="11"/>
      <c r="H150" s="11"/>
      <c r="J150" s="11"/>
      <c r="K150" s="11"/>
      <c r="L150" s="11"/>
      <c r="N150" s="11"/>
      <c r="O150" s="11"/>
      <c r="P150" s="11"/>
    </row>
    <row r="151" spans="1:16">
      <c r="A151" s="11"/>
      <c r="B151" s="11"/>
      <c r="C151" s="11"/>
      <c r="D151" s="11"/>
      <c r="F151" s="11"/>
      <c r="G151" s="11"/>
      <c r="H151" s="11"/>
      <c r="J151" s="11"/>
      <c r="K151" s="11"/>
      <c r="L151" s="11"/>
      <c r="N151" s="11"/>
      <c r="O151" s="11"/>
      <c r="P151" s="11"/>
    </row>
    <row r="152" spans="1:16">
      <c r="A152" s="11"/>
      <c r="B152" s="11"/>
      <c r="C152" s="11"/>
      <c r="D152" s="11"/>
      <c r="F152" s="11"/>
      <c r="G152" s="11"/>
      <c r="H152" s="11"/>
      <c r="J152" s="11"/>
      <c r="K152" s="11"/>
      <c r="L152" s="11"/>
      <c r="N152" s="11"/>
      <c r="O152" s="11"/>
      <c r="P152" s="11"/>
    </row>
    <row r="153" spans="1:16">
      <c r="A153" s="31"/>
      <c r="B153" s="31"/>
      <c r="C153" s="31"/>
      <c r="D153" s="31"/>
      <c r="F153" s="31"/>
      <c r="G153" s="31"/>
      <c r="H153" s="31"/>
      <c r="J153" s="31"/>
      <c r="K153" s="31"/>
      <c r="L153" s="31"/>
      <c r="N153" s="31"/>
      <c r="O153" s="31"/>
      <c r="P153" s="31"/>
    </row>
    <row r="154" spans="1:16">
      <c r="A154" s="11"/>
      <c r="B154" s="11"/>
      <c r="C154" s="11"/>
      <c r="D154" s="11"/>
      <c r="F154" s="11"/>
      <c r="G154" s="11"/>
      <c r="H154" s="11"/>
      <c r="J154" s="11"/>
      <c r="K154" s="11"/>
      <c r="L154" s="11"/>
      <c r="N154" s="11"/>
      <c r="O154" s="11"/>
      <c r="P154" s="11"/>
    </row>
    <row r="155" spans="1:16">
      <c r="A155" s="11"/>
      <c r="B155" s="11"/>
      <c r="C155" s="11"/>
      <c r="D155" s="11"/>
      <c r="F155" s="11"/>
      <c r="G155" s="11"/>
      <c r="H155" s="11"/>
      <c r="J155" s="11"/>
      <c r="K155" s="11"/>
      <c r="L155" s="11"/>
      <c r="N155" s="11"/>
      <c r="O155" s="11"/>
      <c r="P155" s="11"/>
    </row>
    <row r="156" spans="1:16">
      <c r="A156" s="11"/>
      <c r="B156" s="11"/>
      <c r="C156" s="11"/>
      <c r="D156" s="11"/>
      <c r="F156" s="11"/>
      <c r="G156" s="11"/>
      <c r="H156" s="11"/>
      <c r="J156" s="11"/>
      <c r="K156" s="11"/>
      <c r="L156" s="11"/>
      <c r="N156" s="11"/>
      <c r="O156" s="11"/>
      <c r="P156" s="11"/>
    </row>
    <row r="157" spans="1:16">
      <c r="A157" s="31"/>
      <c r="B157" s="31"/>
      <c r="C157" s="31"/>
      <c r="D157" s="31"/>
      <c r="F157" s="31"/>
      <c r="G157" s="31"/>
      <c r="H157" s="31"/>
      <c r="J157" s="31"/>
      <c r="K157" s="31"/>
      <c r="L157" s="31"/>
      <c r="N157" s="31"/>
      <c r="O157" s="31"/>
      <c r="P157" s="31"/>
    </row>
    <row r="158" spans="1:16">
      <c r="A158" s="15"/>
      <c r="B158" s="15"/>
      <c r="C158" s="15"/>
      <c r="D158" s="15"/>
      <c r="F158" s="15"/>
      <c r="G158" s="15"/>
      <c r="H158" s="15"/>
      <c r="J158" s="15"/>
      <c r="K158" s="15"/>
      <c r="L158" s="15"/>
      <c r="N158" s="15"/>
      <c r="O158" s="15"/>
      <c r="P158" s="15"/>
    </row>
    <row r="159" spans="1:16">
      <c r="A159" s="11"/>
      <c r="B159" s="11"/>
      <c r="C159" s="11"/>
      <c r="D159" s="11"/>
      <c r="F159" s="11"/>
      <c r="G159" s="11"/>
      <c r="H159" s="11"/>
      <c r="J159" s="11"/>
      <c r="K159" s="11"/>
      <c r="L159" s="11"/>
      <c r="N159" s="11"/>
      <c r="O159" s="11"/>
      <c r="P159" s="11"/>
    </row>
    <row r="160" spans="1:16">
      <c r="A160" s="11"/>
      <c r="B160" s="11"/>
      <c r="C160" s="11"/>
      <c r="D160" s="11"/>
      <c r="F160" s="11"/>
      <c r="G160" s="11"/>
      <c r="H160" s="11"/>
      <c r="J160" s="11"/>
      <c r="K160" s="11"/>
      <c r="L160" s="11"/>
      <c r="N160" s="11"/>
      <c r="O160" s="11"/>
      <c r="P160" s="11"/>
    </row>
    <row r="161" spans="1:16">
      <c r="A161" s="31"/>
      <c r="B161" s="31"/>
      <c r="C161" s="31"/>
      <c r="D161" s="31"/>
      <c r="F161" s="31"/>
      <c r="G161" s="31"/>
      <c r="H161" s="31"/>
      <c r="J161" s="31"/>
      <c r="K161" s="31"/>
      <c r="L161" s="31"/>
      <c r="N161" s="31"/>
      <c r="O161" s="31"/>
      <c r="P161" s="31"/>
    </row>
    <row r="162" spans="1:16">
      <c r="A162" s="11"/>
      <c r="B162" s="11"/>
      <c r="C162" s="11"/>
      <c r="D162" s="11"/>
      <c r="F162" s="11"/>
      <c r="G162" s="11"/>
      <c r="H162" s="11"/>
      <c r="J162" s="11"/>
      <c r="K162" s="11"/>
      <c r="L162" s="11"/>
      <c r="N162" s="11"/>
      <c r="O162" s="11"/>
      <c r="P162" s="11"/>
    </row>
    <row r="163" spans="1:16">
      <c r="A163" s="11"/>
      <c r="B163" s="11"/>
      <c r="C163" s="11"/>
      <c r="D163" s="11"/>
      <c r="F163" s="11"/>
      <c r="G163" s="11"/>
      <c r="H163" s="11"/>
      <c r="J163" s="11"/>
      <c r="K163" s="11"/>
      <c r="L163" s="11"/>
      <c r="N163" s="11"/>
      <c r="O163" s="11"/>
      <c r="P163" s="11"/>
    </row>
    <row r="164" spans="1:16">
      <c r="A164" s="31"/>
      <c r="B164" s="31"/>
      <c r="C164" s="31"/>
      <c r="D164" s="31"/>
      <c r="F164" s="31"/>
      <c r="G164" s="31"/>
      <c r="H164" s="31"/>
      <c r="J164" s="31"/>
      <c r="K164" s="31"/>
      <c r="L164" s="31"/>
      <c r="N164" s="31"/>
      <c r="O164" s="31"/>
      <c r="P164" s="31"/>
    </row>
    <row r="165" spans="1:16">
      <c r="A165" s="31"/>
      <c r="B165" s="31"/>
      <c r="C165" s="31"/>
      <c r="D165" s="31"/>
      <c r="F165" s="31"/>
      <c r="G165" s="31"/>
      <c r="H165" s="31"/>
      <c r="J165" s="31"/>
      <c r="K165" s="31"/>
      <c r="L165" s="31"/>
      <c r="N165" s="31"/>
      <c r="O165" s="31"/>
      <c r="P165" s="31"/>
    </row>
    <row r="166" spans="1:16">
      <c r="A166" s="11"/>
      <c r="B166" s="11"/>
      <c r="C166" s="11"/>
      <c r="D166" s="11"/>
      <c r="F166" s="11"/>
      <c r="G166" s="11"/>
      <c r="H166" s="11"/>
      <c r="J166" s="11"/>
      <c r="K166" s="11"/>
      <c r="L166" s="11"/>
      <c r="N166" s="11"/>
      <c r="O166" s="11"/>
      <c r="P166" s="11"/>
    </row>
    <row r="167" spans="1:16">
      <c r="A167" s="11"/>
      <c r="B167" s="11"/>
      <c r="C167" s="11"/>
      <c r="D167" s="11"/>
      <c r="F167" s="11"/>
      <c r="G167" s="11"/>
      <c r="H167" s="11"/>
      <c r="J167" s="11"/>
      <c r="K167" s="11"/>
      <c r="L167" s="11"/>
      <c r="N167" s="11"/>
      <c r="O167" s="11"/>
      <c r="P167" s="11"/>
    </row>
    <row r="168" spans="1:16">
      <c r="A168" s="31"/>
      <c r="B168" s="31"/>
      <c r="C168" s="31"/>
      <c r="D168" s="31"/>
      <c r="F168" s="31"/>
      <c r="G168" s="31"/>
      <c r="H168" s="31"/>
      <c r="J168" s="31"/>
      <c r="K168" s="31"/>
      <c r="L168" s="31"/>
      <c r="N168" s="31"/>
      <c r="O168" s="31"/>
      <c r="P168" s="31"/>
    </row>
    <row r="169" spans="1:16">
      <c r="A169" s="11"/>
      <c r="B169" s="11"/>
      <c r="C169" s="11"/>
      <c r="D169" s="11"/>
      <c r="F169" s="11"/>
      <c r="G169" s="11"/>
      <c r="H169" s="11"/>
      <c r="J169" s="11"/>
      <c r="K169" s="11"/>
      <c r="L169" s="11"/>
      <c r="N169" s="11"/>
      <c r="O169" s="11"/>
      <c r="P169" s="11"/>
    </row>
    <row r="170" spans="1:16">
      <c r="A170" s="11"/>
      <c r="B170" s="11"/>
      <c r="C170" s="11"/>
      <c r="D170" s="11"/>
      <c r="F170" s="11"/>
      <c r="G170" s="11"/>
      <c r="H170" s="11"/>
      <c r="J170" s="11"/>
      <c r="K170" s="11"/>
      <c r="L170" s="11"/>
      <c r="N170" s="11"/>
      <c r="O170" s="11"/>
      <c r="P170" s="11"/>
    </row>
    <row r="171" spans="1:16">
      <c r="A171" s="31"/>
      <c r="B171" s="31"/>
      <c r="C171" s="31"/>
      <c r="D171" s="31"/>
      <c r="F171" s="31"/>
      <c r="G171" s="31"/>
      <c r="H171" s="31"/>
      <c r="J171" s="31"/>
      <c r="K171" s="31"/>
      <c r="L171" s="31"/>
      <c r="N171" s="31"/>
      <c r="O171" s="31"/>
      <c r="P171" s="31"/>
    </row>
    <row r="172" spans="1:16">
      <c r="A172" s="15"/>
      <c r="B172" s="15"/>
      <c r="C172" s="15"/>
      <c r="D172" s="15"/>
      <c r="F172" s="15"/>
      <c r="G172" s="15"/>
      <c r="H172" s="15"/>
      <c r="J172" s="15"/>
      <c r="K172" s="15"/>
      <c r="L172" s="15"/>
      <c r="N172" s="15"/>
      <c r="O172" s="15"/>
      <c r="P172" s="15"/>
    </row>
    <row r="173" spans="1:16">
      <c r="A173" s="15"/>
      <c r="B173" s="15"/>
      <c r="C173" s="15"/>
      <c r="D173" s="15"/>
      <c r="F173" s="15"/>
      <c r="G173" s="15"/>
      <c r="H173" s="15"/>
      <c r="J173" s="15"/>
      <c r="K173" s="15"/>
      <c r="L173" s="15"/>
      <c r="N173" s="15"/>
      <c r="O173" s="15"/>
      <c r="P173" s="15"/>
    </row>
    <row r="174" spans="1:16">
      <c r="A174" s="11"/>
      <c r="B174" s="11"/>
      <c r="C174" s="11"/>
      <c r="D174" s="11"/>
      <c r="F174" s="11"/>
      <c r="G174" s="11"/>
      <c r="H174" s="11"/>
      <c r="J174" s="11"/>
      <c r="K174" s="11"/>
      <c r="L174" s="11"/>
      <c r="N174" s="11"/>
      <c r="O174" s="11"/>
      <c r="P174" s="11"/>
    </row>
    <row r="175" spans="1:16">
      <c r="A175" s="15"/>
      <c r="B175" s="15"/>
      <c r="C175" s="15"/>
      <c r="D175" s="15"/>
      <c r="F175" s="15"/>
      <c r="G175" s="15"/>
      <c r="H175" s="15"/>
      <c r="J175" s="15"/>
      <c r="K175" s="15"/>
      <c r="L175" s="15"/>
      <c r="N175" s="15"/>
      <c r="O175" s="15"/>
      <c r="P175" s="15"/>
    </row>
    <row r="176" spans="1:16">
      <c r="A176" s="11"/>
      <c r="B176" s="11"/>
      <c r="C176" s="11"/>
      <c r="D176" s="11"/>
      <c r="F176" s="11"/>
      <c r="G176" s="11"/>
      <c r="H176" s="11"/>
      <c r="J176" s="11"/>
      <c r="K176" s="11"/>
      <c r="L176" s="11"/>
      <c r="N176" s="11"/>
      <c r="O176" s="11"/>
      <c r="P176" s="11"/>
    </row>
    <row r="177" spans="1:16">
      <c r="A177" s="11"/>
      <c r="B177" s="11"/>
      <c r="C177" s="11"/>
      <c r="D177" s="11"/>
      <c r="F177" s="11"/>
      <c r="G177" s="11"/>
      <c r="H177" s="11"/>
      <c r="J177" s="11"/>
      <c r="K177" s="11"/>
      <c r="L177" s="11"/>
      <c r="N177" s="11"/>
      <c r="O177" s="11"/>
      <c r="P177" s="11"/>
    </row>
    <row r="178" spans="1:16">
      <c r="A178" s="11"/>
      <c r="B178" s="11"/>
      <c r="C178" s="11"/>
      <c r="D178" s="11"/>
      <c r="F178" s="11"/>
      <c r="G178" s="11"/>
      <c r="H178" s="11"/>
      <c r="J178" s="11"/>
      <c r="K178" s="11"/>
      <c r="L178" s="11"/>
      <c r="N178" s="11"/>
      <c r="O178" s="11"/>
      <c r="P178" s="11"/>
    </row>
    <row r="179" spans="1:16">
      <c r="A179" s="11"/>
      <c r="B179" s="11"/>
      <c r="C179" s="11"/>
      <c r="D179" s="11"/>
      <c r="F179" s="11"/>
      <c r="G179" s="11"/>
      <c r="H179" s="11"/>
      <c r="J179" s="11"/>
      <c r="K179" s="11"/>
      <c r="L179" s="11"/>
      <c r="N179" s="11"/>
      <c r="O179" s="11"/>
      <c r="P179" s="11"/>
    </row>
    <row r="180" spans="1:16">
      <c r="A180" s="11"/>
      <c r="B180" s="11"/>
      <c r="C180" s="11"/>
      <c r="D180" s="11"/>
      <c r="F180" s="11"/>
      <c r="G180" s="11"/>
      <c r="H180" s="11"/>
      <c r="J180" s="11"/>
      <c r="K180" s="11"/>
      <c r="L180" s="11"/>
      <c r="N180" s="11"/>
      <c r="O180" s="11"/>
      <c r="P180" s="11"/>
    </row>
    <row r="181" spans="1:16">
      <c r="A181" s="11"/>
      <c r="B181" s="11"/>
      <c r="C181" s="11"/>
      <c r="D181" s="11"/>
      <c r="F181" s="11"/>
      <c r="G181" s="11"/>
      <c r="H181" s="11"/>
      <c r="J181" s="11"/>
      <c r="K181" s="11"/>
      <c r="L181" s="11"/>
      <c r="N181" s="11"/>
      <c r="O181" s="11"/>
      <c r="P181" s="11"/>
    </row>
    <row r="182" spans="1:16">
      <c r="A182" s="11"/>
      <c r="B182" s="11"/>
      <c r="C182" s="11"/>
      <c r="D182" s="11"/>
      <c r="F182" s="11"/>
      <c r="G182" s="11"/>
      <c r="H182" s="11"/>
      <c r="J182" s="11"/>
      <c r="K182" s="11"/>
      <c r="L182" s="11"/>
      <c r="N182" s="11"/>
      <c r="O182" s="11"/>
      <c r="P182" s="11"/>
    </row>
    <row r="183" spans="1:16">
      <c r="A183" s="11"/>
      <c r="B183" s="11"/>
      <c r="C183" s="11"/>
      <c r="D183" s="11"/>
      <c r="F183" s="11"/>
      <c r="G183" s="11"/>
      <c r="H183" s="11"/>
      <c r="J183" s="11"/>
      <c r="K183" s="11"/>
      <c r="L183" s="11"/>
      <c r="N183" s="11"/>
      <c r="O183" s="11"/>
      <c r="P183" s="11"/>
    </row>
    <row r="184" spans="1:16">
      <c r="A184" s="11"/>
      <c r="B184" s="11"/>
      <c r="C184" s="11"/>
      <c r="D184" s="11"/>
      <c r="F184" s="11"/>
      <c r="G184" s="11"/>
      <c r="H184" s="11"/>
      <c r="J184" s="11"/>
      <c r="K184" s="11"/>
      <c r="L184" s="11"/>
      <c r="N184" s="11"/>
      <c r="O184" s="11"/>
      <c r="P184" s="11"/>
    </row>
    <row r="185" spans="1:16">
      <c r="A185" s="11"/>
      <c r="B185" s="11"/>
      <c r="C185" s="11"/>
      <c r="D185" s="11"/>
      <c r="F185" s="11"/>
      <c r="G185" s="11"/>
      <c r="H185" s="11"/>
      <c r="J185" s="11"/>
      <c r="K185" s="11"/>
      <c r="L185" s="11"/>
      <c r="N185" s="11"/>
      <c r="O185" s="11"/>
      <c r="P185" s="11"/>
    </row>
    <row r="186" spans="1:16">
      <c r="A186" s="11"/>
      <c r="B186" s="11"/>
      <c r="C186" s="11"/>
      <c r="D186" s="11"/>
      <c r="F186" s="11"/>
      <c r="G186" s="11"/>
      <c r="H186" s="11"/>
      <c r="J186" s="11"/>
      <c r="K186" s="11"/>
      <c r="L186" s="11"/>
      <c r="N186" s="11"/>
      <c r="O186" s="11"/>
      <c r="P186" s="11"/>
    </row>
    <row r="187" spans="1:16">
      <c r="A187" s="11"/>
      <c r="B187" s="11"/>
      <c r="C187" s="11"/>
      <c r="D187" s="11"/>
      <c r="F187" s="11"/>
      <c r="G187" s="11"/>
      <c r="H187" s="11"/>
      <c r="J187" s="11"/>
      <c r="K187" s="11"/>
      <c r="L187" s="11"/>
      <c r="N187" s="11"/>
      <c r="O187" s="11"/>
      <c r="P187" s="11"/>
    </row>
    <row r="188" spans="1:16">
      <c r="A188" s="11"/>
      <c r="B188" s="11"/>
      <c r="C188" s="11"/>
      <c r="D188" s="11"/>
      <c r="F188" s="11"/>
      <c r="G188" s="11"/>
      <c r="H188" s="11"/>
      <c r="J188" s="11"/>
      <c r="K188" s="11"/>
      <c r="L188" s="11"/>
      <c r="N188" s="11"/>
      <c r="O188" s="11"/>
      <c r="P188" s="11"/>
    </row>
    <row r="189" spans="1:16">
      <c r="A189" s="15"/>
      <c r="B189" s="15"/>
      <c r="C189" s="15"/>
      <c r="D189" s="15"/>
      <c r="F189" s="15"/>
      <c r="G189" s="15"/>
      <c r="H189" s="15"/>
      <c r="J189" s="15"/>
      <c r="K189" s="15"/>
      <c r="L189" s="15"/>
      <c r="N189" s="15"/>
      <c r="O189" s="15"/>
      <c r="P189" s="15"/>
    </row>
    <row r="190" spans="1:16">
      <c r="A190" s="11"/>
      <c r="B190" s="11"/>
      <c r="C190" s="11"/>
      <c r="D190" s="11"/>
      <c r="F190" s="11"/>
      <c r="G190" s="11"/>
      <c r="H190" s="11"/>
      <c r="J190" s="11"/>
      <c r="K190" s="11"/>
      <c r="L190" s="11"/>
      <c r="N190" s="11"/>
      <c r="O190" s="11"/>
      <c r="P190" s="11"/>
    </row>
    <row r="191" spans="1:16">
      <c r="A191" s="11"/>
      <c r="B191" s="11"/>
      <c r="C191" s="11"/>
      <c r="D191" s="11"/>
      <c r="F191" s="11"/>
      <c r="G191" s="11"/>
      <c r="H191" s="11"/>
      <c r="J191" s="11"/>
      <c r="K191" s="11"/>
      <c r="L191" s="11"/>
      <c r="N191" s="11"/>
      <c r="O191" s="11"/>
      <c r="P191" s="11"/>
    </row>
    <row r="192" spans="1:16">
      <c r="A192" s="11"/>
      <c r="B192" s="11"/>
      <c r="C192" s="11"/>
      <c r="D192" s="11"/>
      <c r="F192" s="11"/>
      <c r="G192" s="11"/>
      <c r="H192" s="11"/>
      <c r="J192" s="11"/>
      <c r="K192" s="11"/>
      <c r="L192" s="11"/>
      <c r="N192" s="11"/>
      <c r="O192" s="11"/>
      <c r="P192" s="11"/>
    </row>
    <row r="193" spans="1:16">
      <c r="A193" s="11"/>
      <c r="B193" s="11"/>
      <c r="C193" s="11"/>
      <c r="D193" s="11"/>
      <c r="F193" s="11"/>
      <c r="G193" s="11"/>
      <c r="H193" s="11"/>
      <c r="J193" s="11"/>
      <c r="K193" s="11"/>
      <c r="L193" s="11"/>
      <c r="N193" s="11"/>
      <c r="O193" s="11"/>
      <c r="P193" s="11"/>
    </row>
    <row r="194" spans="1:16">
      <c r="A194" s="11"/>
      <c r="B194" s="11"/>
      <c r="C194" s="11"/>
      <c r="D194" s="11"/>
      <c r="F194" s="11"/>
      <c r="G194" s="11"/>
      <c r="H194" s="11"/>
      <c r="J194" s="11"/>
      <c r="K194" s="11"/>
      <c r="L194" s="11"/>
      <c r="N194" s="11"/>
      <c r="O194" s="11"/>
      <c r="P194" s="11"/>
    </row>
    <row r="195" spans="1:16">
      <c r="A195" s="11"/>
      <c r="B195" s="11"/>
      <c r="C195" s="11"/>
      <c r="D195" s="11"/>
      <c r="F195" s="11"/>
      <c r="G195" s="11"/>
      <c r="H195" s="11"/>
      <c r="J195" s="11"/>
      <c r="K195" s="11"/>
      <c r="L195" s="11"/>
      <c r="N195" s="11"/>
      <c r="O195" s="11"/>
      <c r="P195" s="11"/>
    </row>
    <row r="196" spans="1:16">
      <c r="A196" s="11"/>
      <c r="B196" s="11"/>
      <c r="C196" s="11"/>
      <c r="D196" s="11"/>
      <c r="F196" s="11"/>
      <c r="G196" s="11"/>
      <c r="H196" s="11"/>
      <c r="J196" s="11"/>
      <c r="K196" s="11"/>
      <c r="L196" s="11"/>
      <c r="N196" s="11"/>
      <c r="O196" s="11"/>
      <c r="P196" s="11"/>
    </row>
    <row r="197" spans="1:16">
      <c r="A197" s="11"/>
      <c r="B197" s="11"/>
      <c r="C197" s="11"/>
      <c r="D197" s="11"/>
      <c r="F197" s="11"/>
      <c r="G197" s="11"/>
      <c r="H197" s="11"/>
      <c r="J197" s="11"/>
      <c r="K197" s="11"/>
      <c r="L197" s="11"/>
      <c r="N197" s="11"/>
      <c r="O197" s="11"/>
      <c r="P197" s="11"/>
    </row>
    <row r="198" spans="1:16">
      <c r="A198" s="11"/>
      <c r="B198" s="11"/>
      <c r="C198" s="11"/>
      <c r="D198" s="11"/>
      <c r="F198" s="11"/>
      <c r="G198" s="11"/>
      <c r="H198" s="11"/>
      <c r="J198" s="11"/>
      <c r="K198" s="11"/>
      <c r="L198" s="11"/>
      <c r="N198" s="11"/>
      <c r="O198" s="11"/>
      <c r="P198" s="11"/>
    </row>
    <row r="199" spans="1:16">
      <c r="A199" s="11"/>
      <c r="B199" s="11"/>
      <c r="C199" s="11"/>
      <c r="D199" s="11"/>
      <c r="F199" s="11"/>
      <c r="G199" s="11"/>
      <c r="H199" s="11"/>
      <c r="J199" s="11"/>
      <c r="K199" s="11"/>
      <c r="L199" s="11"/>
      <c r="N199" s="11"/>
      <c r="O199" s="11"/>
      <c r="P199" s="11"/>
    </row>
    <row r="200" spans="1:16">
      <c r="A200" s="11"/>
      <c r="B200" s="11"/>
      <c r="C200" s="11"/>
      <c r="D200" s="11"/>
      <c r="F200" s="11"/>
      <c r="G200" s="11"/>
      <c r="H200" s="11"/>
      <c r="J200" s="11"/>
      <c r="K200" s="11"/>
      <c r="L200" s="11"/>
      <c r="N200" s="11"/>
      <c r="O200" s="11"/>
      <c r="P200" s="11"/>
    </row>
    <row r="201" spans="1:16">
      <c r="A201" s="11"/>
      <c r="B201" s="11"/>
      <c r="C201" s="11"/>
      <c r="D201" s="11"/>
      <c r="F201" s="11"/>
      <c r="G201" s="11"/>
      <c r="H201" s="11"/>
      <c r="J201" s="11"/>
      <c r="K201" s="11"/>
      <c r="L201" s="11"/>
      <c r="N201" s="11"/>
      <c r="O201" s="11"/>
      <c r="P201" s="11"/>
    </row>
    <row r="202" spans="1:16">
      <c r="A202" s="11"/>
      <c r="B202" s="11"/>
      <c r="C202" s="11"/>
      <c r="D202" s="11"/>
      <c r="F202" s="11"/>
      <c r="G202" s="11"/>
      <c r="H202" s="11"/>
      <c r="J202" s="11"/>
      <c r="K202" s="11"/>
      <c r="L202" s="11"/>
      <c r="N202" s="11"/>
      <c r="O202" s="11"/>
      <c r="P202" s="11"/>
    </row>
    <row r="203" spans="1:16">
      <c r="A203" s="15"/>
      <c r="B203" s="15"/>
      <c r="C203" s="15"/>
      <c r="D203" s="15"/>
      <c r="F203" s="15"/>
      <c r="G203" s="15"/>
      <c r="H203" s="15"/>
      <c r="J203" s="15"/>
      <c r="K203" s="15"/>
      <c r="L203" s="15"/>
      <c r="N203" s="15"/>
      <c r="O203" s="15"/>
      <c r="P203" s="15"/>
    </row>
    <row r="204" spans="1:16">
      <c r="A204" s="11"/>
      <c r="B204" s="11"/>
      <c r="C204" s="11"/>
      <c r="D204" s="11"/>
      <c r="F204" s="11"/>
      <c r="G204" s="11"/>
      <c r="H204" s="11"/>
      <c r="J204" s="11"/>
      <c r="K204" s="11"/>
      <c r="L204" s="11"/>
      <c r="N204" s="11"/>
      <c r="O204" s="11"/>
      <c r="P204" s="11"/>
    </row>
    <row r="205" spans="1:16">
      <c r="A205" s="11"/>
      <c r="B205" s="11"/>
      <c r="C205" s="11"/>
      <c r="D205" s="11"/>
      <c r="F205" s="11"/>
      <c r="G205" s="11"/>
      <c r="H205" s="11"/>
      <c r="J205" s="11"/>
      <c r="K205" s="11"/>
      <c r="L205" s="11"/>
      <c r="N205" s="11"/>
      <c r="O205" s="11"/>
      <c r="P205" s="11"/>
    </row>
    <row r="206" spans="1:16">
      <c r="A206" s="11"/>
      <c r="B206" s="11"/>
      <c r="C206" s="11"/>
      <c r="D206" s="11"/>
      <c r="F206" s="11"/>
      <c r="G206" s="11"/>
      <c r="H206" s="11"/>
      <c r="J206" s="11"/>
      <c r="K206" s="11"/>
      <c r="L206" s="11"/>
      <c r="N206" s="11"/>
      <c r="O206" s="11"/>
      <c r="P206" s="11"/>
    </row>
    <row r="207" spans="1:16">
      <c r="A207" s="11"/>
      <c r="B207" s="11"/>
      <c r="C207" s="11"/>
      <c r="D207" s="11"/>
      <c r="F207" s="11"/>
      <c r="G207" s="11"/>
      <c r="H207" s="11"/>
      <c r="J207" s="11"/>
      <c r="K207" s="11"/>
      <c r="L207" s="11"/>
      <c r="N207" s="11"/>
      <c r="O207" s="11"/>
      <c r="P207" s="11"/>
    </row>
    <row r="208" spans="1:16">
      <c r="A208" s="11"/>
      <c r="B208" s="11"/>
      <c r="C208" s="11"/>
      <c r="D208" s="11"/>
      <c r="F208" s="11"/>
      <c r="G208" s="11"/>
      <c r="H208" s="11"/>
      <c r="J208" s="11"/>
      <c r="K208" s="11"/>
      <c r="L208" s="11"/>
      <c r="N208" s="11"/>
      <c r="O208" s="11"/>
      <c r="P208" s="11"/>
    </row>
    <row r="209" spans="1:16">
      <c r="A209" s="11"/>
      <c r="B209" s="11"/>
      <c r="C209" s="11"/>
      <c r="D209" s="11"/>
      <c r="F209" s="11"/>
      <c r="G209" s="11"/>
      <c r="H209" s="11"/>
      <c r="J209" s="11"/>
      <c r="K209" s="11"/>
      <c r="L209" s="11"/>
      <c r="N209" s="11"/>
      <c r="O209" s="11"/>
      <c r="P209" s="11"/>
    </row>
    <row r="210" spans="1:16">
      <c r="A210" s="11"/>
      <c r="B210" s="11"/>
      <c r="C210" s="11"/>
      <c r="D210" s="11"/>
      <c r="F210" s="11"/>
      <c r="G210" s="11"/>
      <c r="H210" s="11"/>
      <c r="J210" s="11"/>
      <c r="K210" s="11"/>
      <c r="L210" s="11"/>
      <c r="N210" s="11"/>
      <c r="O210" s="11"/>
      <c r="P210" s="11"/>
    </row>
    <row r="211" spans="1:16">
      <c r="A211" s="11"/>
      <c r="B211" s="11"/>
      <c r="C211" s="11"/>
      <c r="D211" s="11"/>
      <c r="F211" s="11"/>
      <c r="G211" s="11"/>
      <c r="H211" s="11"/>
      <c r="J211" s="11"/>
      <c r="K211" s="11"/>
      <c r="L211" s="11"/>
      <c r="N211" s="11"/>
      <c r="O211" s="11"/>
      <c r="P211" s="11"/>
    </row>
    <row r="212" spans="1:16">
      <c r="A212" s="11"/>
      <c r="B212" s="11"/>
      <c r="C212" s="11"/>
      <c r="D212" s="11"/>
      <c r="F212" s="11"/>
      <c r="G212" s="11"/>
      <c r="H212" s="11"/>
      <c r="J212" s="11"/>
      <c r="K212" s="11"/>
      <c r="L212" s="11"/>
      <c r="N212" s="11"/>
      <c r="O212" s="11"/>
      <c r="P212" s="11"/>
    </row>
    <row r="213" spans="1:16">
      <c r="A213" s="11"/>
      <c r="B213" s="11"/>
      <c r="C213" s="11"/>
      <c r="D213" s="11"/>
      <c r="F213" s="11"/>
      <c r="G213" s="11"/>
      <c r="H213" s="11"/>
      <c r="J213" s="11"/>
      <c r="K213" s="11"/>
      <c r="L213" s="11"/>
      <c r="N213" s="11"/>
      <c r="O213" s="11"/>
      <c r="P213" s="11"/>
    </row>
    <row r="214" spans="1:16">
      <c r="A214" s="11"/>
      <c r="B214" s="11"/>
      <c r="C214" s="11"/>
      <c r="D214" s="11"/>
      <c r="F214" s="11"/>
      <c r="G214" s="11"/>
      <c r="H214" s="11"/>
      <c r="J214" s="11"/>
      <c r="K214" s="11"/>
      <c r="L214" s="11"/>
      <c r="N214" s="11"/>
      <c r="O214" s="11"/>
      <c r="P214" s="11"/>
    </row>
    <row r="215" spans="1:16">
      <c r="A215" s="11"/>
      <c r="B215" s="11"/>
      <c r="C215" s="11"/>
      <c r="D215" s="11"/>
      <c r="F215" s="11"/>
      <c r="G215" s="11"/>
      <c r="H215" s="11"/>
      <c r="J215" s="11"/>
      <c r="K215" s="11"/>
      <c r="L215" s="11"/>
      <c r="N215" s="11"/>
      <c r="O215" s="11"/>
      <c r="P215" s="11"/>
    </row>
    <row r="216" spans="1:16">
      <c r="A216" s="11"/>
      <c r="B216" s="11"/>
      <c r="C216" s="11"/>
      <c r="D216" s="11"/>
      <c r="F216" s="11"/>
      <c r="G216" s="11"/>
      <c r="H216" s="11"/>
      <c r="J216" s="11"/>
      <c r="K216" s="11"/>
      <c r="L216" s="11"/>
      <c r="N216" s="11"/>
      <c r="O216" s="11"/>
      <c r="P216" s="11"/>
    </row>
    <row r="217" spans="1:16">
      <c r="A217" s="11"/>
      <c r="B217" s="11"/>
      <c r="C217" s="11"/>
      <c r="D217" s="11"/>
      <c r="F217" s="11"/>
      <c r="G217" s="11"/>
      <c r="H217" s="11"/>
      <c r="J217" s="11"/>
      <c r="K217" s="11"/>
      <c r="L217" s="11"/>
      <c r="N217" s="11"/>
      <c r="O217" s="11"/>
      <c r="P217" s="11"/>
    </row>
    <row r="218" spans="1:16">
      <c r="A218" s="11"/>
      <c r="B218" s="11"/>
      <c r="C218" s="11"/>
      <c r="D218" s="11"/>
      <c r="F218" s="11"/>
      <c r="G218" s="11"/>
      <c r="H218" s="11"/>
      <c r="J218" s="11"/>
      <c r="K218" s="11"/>
      <c r="L218" s="11"/>
      <c r="N218" s="11"/>
      <c r="O218" s="11"/>
      <c r="P218" s="11"/>
    </row>
    <row r="219" spans="1:16">
      <c r="A219" s="15"/>
      <c r="B219" s="15"/>
      <c r="C219" s="15"/>
      <c r="D219" s="15"/>
      <c r="F219" s="15"/>
      <c r="G219" s="15"/>
      <c r="H219" s="15"/>
      <c r="J219" s="15"/>
      <c r="K219" s="15"/>
      <c r="L219" s="15"/>
      <c r="N219" s="15"/>
      <c r="O219" s="15"/>
      <c r="P219" s="15"/>
    </row>
    <row r="220" spans="1:16">
      <c r="A220" s="15"/>
      <c r="B220" s="15"/>
      <c r="C220" s="15"/>
      <c r="D220" s="15"/>
      <c r="F220" s="15"/>
      <c r="G220" s="15"/>
      <c r="H220" s="15"/>
      <c r="J220" s="15"/>
      <c r="K220" s="15"/>
      <c r="L220" s="15"/>
      <c r="N220" s="15"/>
      <c r="O220" s="15"/>
      <c r="P220" s="15"/>
    </row>
    <row r="221" spans="1:16">
      <c r="A221" s="15"/>
      <c r="B221" s="15"/>
      <c r="C221" s="15"/>
      <c r="D221" s="15"/>
      <c r="F221" s="15"/>
      <c r="G221" s="15"/>
      <c r="H221" s="15"/>
      <c r="J221" s="15"/>
      <c r="K221" s="15"/>
      <c r="L221" s="15"/>
      <c r="N221" s="15"/>
      <c r="O221" s="15"/>
      <c r="P221" s="15"/>
    </row>
    <row r="222" spans="1:16">
      <c r="A222" s="11"/>
      <c r="B222" s="11"/>
      <c r="C222" s="11"/>
      <c r="D222" s="11"/>
      <c r="F222" s="11"/>
      <c r="G222" s="11"/>
      <c r="H222" s="11"/>
      <c r="J222" s="11"/>
      <c r="K222" s="11"/>
      <c r="L222" s="11"/>
      <c r="N222" s="11"/>
      <c r="O222" s="11"/>
      <c r="P222" s="11"/>
    </row>
    <row r="223" spans="1:16">
      <c r="A223" s="11"/>
      <c r="B223" s="11"/>
      <c r="C223" s="11"/>
      <c r="D223" s="11"/>
      <c r="F223" s="11"/>
      <c r="G223" s="11"/>
      <c r="H223" s="11"/>
      <c r="J223" s="11"/>
      <c r="K223" s="11"/>
      <c r="L223" s="11"/>
      <c r="N223" s="11"/>
      <c r="O223" s="11"/>
      <c r="P223" s="11"/>
    </row>
    <row r="224" spans="1:16">
      <c r="A224" s="11"/>
      <c r="B224" s="11"/>
      <c r="C224" s="11"/>
      <c r="D224" s="11"/>
      <c r="F224" s="11"/>
      <c r="G224" s="11"/>
      <c r="H224" s="11"/>
      <c r="J224" s="11"/>
      <c r="K224" s="11"/>
      <c r="L224" s="11"/>
      <c r="N224" s="11"/>
      <c r="O224" s="11"/>
      <c r="P224" s="11"/>
    </row>
    <row r="225" spans="1:16">
      <c r="A225" s="11"/>
      <c r="B225" s="11"/>
      <c r="C225" s="11"/>
      <c r="D225" s="11"/>
      <c r="F225" s="11"/>
      <c r="G225" s="11"/>
      <c r="H225" s="11"/>
      <c r="J225" s="11"/>
      <c r="K225" s="11"/>
      <c r="L225" s="11"/>
      <c r="N225" s="11"/>
      <c r="O225" s="11"/>
      <c r="P225" s="11"/>
    </row>
    <row r="226" spans="1:16">
      <c r="A226" s="11"/>
      <c r="B226" s="11"/>
      <c r="C226" s="11"/>
      <c r="D226" s="11"/>
      <c r="F226" s="11"/>
      <c r="G226" s="11"/>
      <c r="H226" s="11"/>
      <c r="J226" s="11"/>
      <c r="K226" s="11"/>
      <c r="L226" s="11"/>
      <c r="N226" s="11"/>
      <c r="O226" s="11"/>
      <c r="P226" s="11"/>
    </row>
    <row r="227" spans="1:16">
      <c r="A227" s="11"/>
      <c r="B227" s="11"/>
      <c r="C227" s="11"/>
      <c r="D227" s="11"/>
      <c r="F227" s="11"/>
      <c r="G227" s="11"/>
      <c r="H227" s="11"/>
      <c r="J227" s="11"/>
      <c r="K227" s="11"/>
      <c r="L227" s="11"/>
      <c r="N227" s="11"/>
      <c r="O227" s="11"/>
      <c r="P227" s="11"/>
    </row>
    <row r="228" spans="1:16">
      <c r="A228" s="11"/>
      <c r="B228" s="11"/>
      <c r="C228" s="11"/>
      <c r="D228" s="11"/>
      <c r="F228" s="11"/>
      <c r="G228" s="11"/>
      <c r="H228" s="11"/>
      <c r="J228" s="11"/>
      <c r="K228" s="11"/>
      <c r="L228" s="11"/>
      <c r="N228" s="11"/>
      <c r="O228" s="11"/>
      <c r="P228" s="11"/>
    </row>
    <row r="229" spans="1:16">
      <c r="A229" s="11"/>
      <c r="B229" s="11"/>
      <c r="C229" s="11"/>
      <c r="D229" s="11"/>
      <c r="F229" s="11"/>
      <c r="G229" s="11"/>
      <c r="H229" s="11"/>
      <c r="J229" s="11"/>
      <c r="K229" s="11"/>
      <c r="L229" s="11"/>
      <c r="N229" s="11"/>
      <c r="O229" s="11"/>
      <c r="P229" s="11"/>
    </row>
    <row r="230" spans="1:16">
      <c r="A230" s="11"/>
      <c r="B230" s="11"/>
      <c r="C230" s="11"/>
      <c r="D230" s="11"/>
      <c r="F230" s="11"/>
      <c r="G230" s="11"/>
      <c r="H230" s="11"/>
      <c r="J230" s="11"/>
      <c r="K230" s="11"/>
      <c r="L230" s="11"/>
      <c r="N230" s="11"/>
      <c r="O230" s="11"/>
      <c r="P230" s="11"/>
    </row>
    <row r="231" spans="1:16">
      <c r="A231" s="11"/>
      <c r="B231" s="11"/>
      <c r="C231" s="11"/>
      <c r="D231" s="11"/>
      <c r="F231" s="11"/>
      <c r="G231" s="11"/>
      <c r="H231" s="11"/>
      <c r="J231" s="11"/>
      <c r="K231" s="11"/>
      <c r="L231" s="11"/>
      <c r="N231" s="11"/>
      <c r="O231" s="11"/>
      <c r="P231" s="11"/>
    </row>
    <row r="232" spans="1:16">
      <c r="A232" s="15"/>
      <c r="B232" s="15"/>
      <c r="C232" s="15"/>
      <c r="D232" s="15"/>
      <c r="F232" s="15"/>
      <c r="G232" s="15"/>
      <c r="H232" s="15"/>
      <c r="J232" s="15"/>
      <c r="K232" s="15"/>
      <c r="L232" s="15"/>
      <c r="N232" s="15"/>
      <c r="O232" s="15"/>
      <c r="P232" s="15"/>
    </row>
    <row r="233" spans="1:16">
      <c r="A233" s="15"/>
      <c r="B233" s="15"/>
      <c r="C233" s="15"/>
      <c r="D233" s="15"/>
      <c r="F233" s="15"/>
      <c r="G233" s="15"/>
      <c r="H233" s="15"/>
      <c r="J233" s="15"/>
      <c r="K233" s="15"/>
      <c r="L233" s="15"/>
      <c r="N233" s="15"/>
      <c r="O233" s="15"/>
      <c r="P233" s="15"/>
    </row>
    <row r="234" spans="1:16">
      <c r="A234" s="11"/>
      <c r="B234" s="11"/>
      <c r="C234" s="11"/>
      <c r="D234" s="11"/>
      <c r="F234" s="11"/>
      <c r="G234" s="11"/>
      <c r="H234" s="11"/>
      <c r="J234" s="11"/>
      <c r="K234" s="11"/>
      <c r="L234" s="11"/>
      <c r="N234" s="11"/>
      <c r="O234" s="11"/>
      <c r="P234" s="11"/>
    </row>
    <row r="235" spans="1:16">
      <c r="A235" s="11"/>
      <c r="B235" s="11"/>
      <c r="C235" s="11"/>
      <c r="D235" s="11"/>
      <c r="F235" s="11"/>
      <c r="G235" s="11"/>
      <c r="H235" s="11"/>
      <c r="J235" s="11"/>
      <c r="K235" s="11"/>
      <c r="L235" s="11"/>
      <c r="N235" s="11"/>
      <c r="O235" s="11"/>
      <c r="P235" s="11"/>
    </row>
    <row r="236" spans="1:16">
      <c r="A236" s="11"/>
      <c r="B236" s="11"/>
      <c r="C236" s="11"/>
      <c r="D236" s="11"/>
      <c r="F236" s="11"/>
      <c r="G236" s="11"/>
      <c r="H236" s="11"/>
      <c r="J236" s="11"/>
      <c r="K236" s="11"/>
      <c r="L236" s="11"/>
      <c r="N236" s="11"/>
      <c r="O236" s="11"/>
      <c r="P236" s="11"/>
    </row>
    <row r="237" spans="1:16">
      <c r="A237" s="31"/>
      <c r="B237" s="31"/>
      <c r="C237" s="31"/>
      <c r="D237" s="31"/>
      <c r="F237" s="31"/>
      <c r="G237" s="31"/>
      <c r="H237" s="31"/>
      <c r="J237" s="31"/>
      <c r="K237" s="31"/>
      <c r="L237" s="31"/>
      <c r="N237" s="31"/>
      <c r="O237" s="31"/>
      <c r="P237" s="31"/>
    </row>
    <row r="238" spans="1:16">
      <c r="A238" s="11"/>
      <c r="B238" s="11"/>
      <c r="C238" s="11"/>
      <c r="D238" s="11"/>
      <c r="F238" s="11"/>
      <c r="G238" s="11"/>
      <c r="H238" s="11"/>
      <c r="J238" s="11"/>
      <c r="K238" s="11"/>
      <c r="L238" s="11"/>
      <c r="N238" s="11"/>
      <c r="O238" s="11"/>
      <c r="P238" s="11"/>
    </row>
    <row r="239" spans="1:16">
      <c r="A239" s="11"/>
      <c r="B239" s="11"/>
      <c r="C239" s="11"/>
      <c r="D239" s="11"/>
      <c r="F239" s="11"/>
      <c r="G239" s="11"/>
      <c r="H239" s="11"/>
      <c r="J239" s="11"/>
      <c r="K239" s="11"/>
      <c r="L239" s="11"/>
      <c r="N239" s="11"/>
      <c r="O239" s="11"/>
      <c r="P239" s="11"/>
    </row>
    <row r="240" spans="1:16">
      <c r="A240" s="15"/>
      <c r="B240" s="15"/>
      <c r="C240" s="15"/>
      <c r="D240" s="15"/>
      <c r="F240" s="15"/>
      <c r="G240" s="15"/>
      <c r="H240" s="15"/>
      <c r="J240" s="15"/>
      <c r="K240" s="15"/>
      <c r="L240" s="15"/>
      <c r="N240" s="15"/>
      <c r="O240" s="15"/>
      <c r="P240" s="15"/>
    </row>
    <row r="241" spans="1:16">
      <c r="A241" s="15"/>
      <c r="B241" s="15"/>
      <c r="C241" s="15"/>
      <c r="D241" s="15"/>
      <c r="F241" s="15"/>
      <c r="G241" s="15"/>
      <c r="H241" s="15"/>
      <c r="J241" s="15"/>
      <c r="K241" s="15"/>
      <c r="L241" s="15"/>
      <c r="N241" s="15"/>
      <c r="O241" s="15"/>
      <c r="P241" s="15"/>
    </row>
    <row r="242" spans="1:16">
      <c r="A242" s="11"/>
      <c r="B242" s="11"/>
      <c r="C242" s="11"/>
      <c r="D242" s="11"/>
      <c r="F242" s="11"/>
      <c r="G242" s="11"/>
      <c r="H242" s="11"/>
      <c r="J242" s="11"/>
      <c r="K242" s="11"/>
      <c r="L242" s="11"/>
      <c r="N242" s="11"/>
      <c r="O242" s="11"/>
      <c r="P242" s="11"/>
    </row>
    <row r="243" spans="1:16">
      <c r="A243" s="11"/>
      <c r="B243" s="11"/>
      <c r="C243" s="11"/>
      <c r="D243" s="11"/>
      <c r="F243" s="11"/>
      <c r="G243" s="11"/>
      <c r="H243" s="11"/>
      <c r="J243" s="11"/>
      <c r="K243" s="11"/>
      <c r="L243" s="11"/>
      <c r="N243" s="11"/>
      <c r="O243" s="11"/>
      <c r="P243" s="11"/>
    </row>
    <row r="244" spans="1:16">
      <c r="A244" s="11"/>
      <c r="B244" s="11"/>
      <c r="C244" s="11"/>
      <c r="D244" s="11"/>
      <c r="F244" s="11"/>
      <c r="G244" s="11"/>
      <c r="H244" s="11"/>
      <c r="J244" s="11"/>
      <c r="K244" s="11"/>
      <c r="L244" s="11"/>
      <c r="N244" s="11"/>
      <c r="O244" s="11"/>
      <c r="P244" s="11"/>
    </row>
    <row r="245" spans="1:16">
      <c r="A245" s="11"/>
      <c r="B245" s="11"/>
      <c r="C245" s="11"/>
      <c r="D245" s="11"/>
      <c r="F245" s="11"/>
      <c r="G245" s="11"/>
      <c r="H245" s="11"/>
      <c r="J245" s="11"/>
      <c r="K245" s="11"/>
      <c r="L245" s="11"/>
      <c r="N245" s="11"/>
      <c r="O245" s="11"/>
      <c r="P245" s="11"/>
    </row>
    <row r="246" spans="1:16">
      <c r="A246" s="15"/>
      <c r="B246" s="15"/>
      <c r="C246" s="15"/>
      <c r="D246" s="15"/>
      <c r="F246" s="15"/>
      <c r="G246" s="15"/>
      <c r="H246" s="15"/>
      <c r="J246" s="15"/>
      <c r="K246" s="15"/>
      <c r="L246" s="15"/>
      <c r="N246" s="15"/>
      <c r="O246" s="15"/>
      <c r="P246" s="15"/>
    </row>
    <row r="247" spans="1:16">
      <c r="A247" s="15"/>
      <c r="B247" s="15"/>
      <c r="C247" s="15"/>
      <c r="D247" s="15"/>
      <c r="F247" s="15"/>
      <c r="G247" s="15"/>
      <c r="H247" s="15"/>
      <c r="J247" s="15"/>
      <c r="K247" s="15"/>
      <c r="L247" s="15"/>
      <c r="N247" s="15"/>
      <c r="O247" s="15"/>
      <c r="P247" s="15"/>
    </row>
    <row r="248" spans="1:16">
      <c r="A248" s="18"/>
      <c r="B248" s="18"/>
      <c r="C248" s="18"/>
      <c r="D248" s="18"/>
      <c r="F248" s="18"/>
      <c r="G248" s="18"/>
      <c r="H248" s="18"/>
      <c r="J248" s="18"/>
      <c r="K248" s="18"/>
      <c r="L248" s="18"/>
      <c r="N248" s="18"/>
      <c r="O248" s="18"/>
      <c r="P248" s="18"/>
    </row>
    <row r="249" spans="1:16">
      <c r="A249" s="18"/>
      <c r="B249" s="18"/>
      <c r="C249" s="18"/>
      <c r="D249" s="18"/>
      <c r="F249" s="18"/>
      <c r="G249" s="18"/>
      <c r="H249" s="18"/>
      <c r="J249" s="18"/>
      <c r="K249" s="18"/>
      <c r="L249" s="18"/>
      <c r="N249" s="18"/>
      <c r="O249" s="18"/>
      <c r="P249" s="18"/>
    </row>
    <row r="250" spans="1:16">
      <c r="A250" s="18"/>
      <c r="B250" s="18"/>
      <c r="C250" s="18"/>
      <c r="D250" s="18"/>
      <c r="F250" s="18"/>
      <c r="G250" s="18"/>
      <c r="H250" s="18"/>
      <c r="J250" s="18"/>
      <c r="K250" s="18"/>
      <c r="L250" s="18"/>
      <c r="N250" s="18"/>
      <c r="O250" s="18"/>
      <c r="P250" s="18"/>
    </row>
    <row r="251" spans="1:16">
      <c r="A251" s="18"/>
      <c r="B251" s="18"/>
      <c r="C251" s="18"/>
      <c r="D251" s="18"/>
      <c r="F251" s="18"/>
      <c r="G251" s="18"/>
      <c r="H251" s="18"/>
      <c r="J251" s="18"/>
      <c r="K251" s="18"/>
      <c r="L251" s="18"/>
      <c r="N251" s="18"/>
      <c r="O251" s="18"/>
      <c r="P251" s="18"/>
    </row>
    <row r="252" spans="1:16">
      <c r="A252" s="18"/>
      <c r="B252" s="18"/>
      <c r="C252" s="18"/>
      <c r="D252" s="18"/>
      <c r="F252" s="18"/>
      <c r="G252" s="18"/>
      <c r="H252" s="18"/>
      <c r="J252" s="18"/>
      <c r="K252" s="18"/>
      <c r="L252" s="18"/>
      <c r="N252" s="18"/>
      <c r="O252" s="18"/>
      <c r="P252" s="18"/>
    </row>
    <row r="253" spans="1:16">
      <c r="A253" s="18"/>
      <c r="B253" s="18"/>
      <c r="C253" s="18"/>
      <c r="D253" s="18"/>
      <c r="F253" s="18"/>
      <c r="G253" s="18"/>
      <c r="H253" s="18"/>
      <c r="J253" s="18"/>
      <c r="K253" s="18"/>
      <c r="L253" s="18"/>
      <c r="N253" s="18"/>
      <c r="O253" s="18"/>
      <c r="P253" s="18"/>
    </row>
    <row r="254" spans="1:16">
      <c r="A254" s="18"/>
      <c r="B254" s="18"/>
      <c r="C254" s="18"/>
      <c r="D254" s="18"/>
      <c r="F254" s="18"/>
      <c r="G254" s="18"/>
      <c r="H254" s="18"/>
      <c r="J254" s="18"/>
      <c r="K254" s="18"/>
      <c r="L254" s="18"/>
      <c r="N254" s="18"/>
      <c r="O254" s="18"/>
      <c r="P254" s="18"/>
    </row>
    <row r="255" spans="1:16">
      <c r="A255" s="20"/>
      <c r="B255" s="20"/>
      <c r="C255" s="20"/>
      <c r="D255" s="20"/>
      <c r="F255" s="20"/>
      <c r="G255" s="20"/>
      <c r="H255" s="20"/>
      <c r="J255" s="20"/>
      <c r="K255" s="20"/>
      <c r="L255" s="20"/>
      <c r="N255" s="20"/>
      <c r="O255" s="20"/>
      <c r="P255" s="20"/>
    </row>
    <row r="256" spans="1:16">
      <c r="A256" s="18"/>
      <c r="B256" s="18"/>
      <c r="C256" s="18"/>
      <c r="D256" s="18"/>
      <c r="F256" s="18"/>
      <c r="G256" s="18"/>
      <c r="H256" s="18"/>
      <c r="J256" s="18"/>
      <c r="K256" s="18"/>
      <c r="L256" s="18"/>
      <c r="N256" s="18"/>
      <c r="O256" s="18"/>
      <c r="P256" s="18"/>
    </row>
    <row r="257" spans="1:16">
      <c r="A257" s="41"/>
      <c r="B257" s="41"/>
      <c r="C257" s="41"/>
      <c r="D257" s="41"/>
      <c r="F257" s="41"/>
      <c r="G257" s="41"/>
      <c r="H257" s="41"/>
      <c r="J257" s="41"/>
      <c r="K257" s="41"/>
      <c r="L257" s="41"/>
      <c r="N257" s="41"/>
      <c r="O257" s="41"/>
      <c r="P257" s="41"/>
    </row>
    <row r="258" spans="1:16">
      <c r="A258" s="41"/>
      <c r="B258" s="41"/>
      <c r="C258" s="41"/>
      <c r="D258" s="41"/>
      <c r="F258" s="41"/>
      <c r="G258" s="41"/>
      <c r="H258" s="41"/>
      <c r="J258" s="41"/>
      <c r="K258" s="41"/>
      <c r="L258" s="41"/>
      <c r="N258" s="41"/>
      <c r="O258" s="41"/>
      <c r="P258" s="41"/>
    </row>
    <row r="259" spans="1:16">
      <c r="A259" s="18"/>
      <c r="B259" s="18"/>
      <c r="C259" s="18"/>
      <c r="D259" s="18"/>
      <c r="F259" s="18"/>
      <c r="G259" s="18"/>
      <c r="H259" s="18"/>
      <c r="J259" s="18"/>
      <c r="K259" s="18"/>
      <c r="L259" s="18"/>
      <c r="N259" s="18"/>
      <c r="O259" s="18"/>
      <c r="P259" s="18"/>
    </row>
    <row r="260" spans="1:16">
      <c r="A260" s="41"/>
      <c r="B260" s="41"/>
      <c r="C260" s="41"/>
      <c r="D260" s="41"/>
      <c r="F260" s="41"/>
      <c r="G260" s="41"/>
      <c r="H260" s="41"/>
      <c r="J260" s="41"/>
      <c r="K260" s="41"/>
      <c r="L260" s="41"/>
      <c r="N260" s="41"/>
      <c r="O260" s="41"/>
      <c r="P260" s="41"/>
    </row>
    <row r="261" spans="1:16">
      <c r="A261" s="41"/>
      <c r="B261" s="41"/>
      <c r="C261" s="41"/>
      <c r="D261" s="41"/>
      <c r="F261" s="41"/>
      <c r="G261" s="41"/>
      <c r="H261" s="41"/>
      <c r="J261" s="41"/>
      <c r="K261" s="41"/>
      <c r="L261" s="41"/>
      <c r="N261" s="41"/>
      <c r="O261" s="41"/>
      <c r="P261" s="41"/>
    </row>
    <row r="262" spans="1:16">
      <c r="A262" s="18"/>
      <c r="B262" s="18"/>
      <c r="C262" s="18"/>
      <c r="D262" s="18"/>
      <c r="F262" s="18"/>
      <c r="G262" s="18"/>
      <c r="H262" s="18"/>
      <c r="J262" s="18"/>
      <c r="K262" s="18"/>
      <c r="L262" s="18"/>
      <c r="N262" s="18"/>
      <c r="O262" s="18"/>
      <c r="P262" s="18"/>
    </row>
    <row r="263" spans="1:16">
      <c r="A263" s="18"/>
      <c r="B263" s="18"/>
      <c r="C263" s="18"/>
      <c r="D263" s="18"/>
      <c r="F263" s="18"/>
      <c r="G263" s="18"/>
      <c r="H263" s="18"/>
      <c r="J263" s="18"/>
      <c r="K263" s="18"/>
      <c r="L263" s="18"/>
      <c r="N263" s="18"/>
      <c r="O263" s="18"/>
      <c r="P263" s="18"/>
    </row>
    <row r="264" spans="1:16">
      <c r="A264" s="18"/>
      <c r="B264" s="18"/>
      <c r="C264" s="18"/>
      <c r="D264" s="18"/>
      <c r="F264" s="18"/>
      <c r="G264" s="18"/>
      <c r="H264" s="18"/>
      <c r="J264" s="18"/>
      <c r="K264" s="18"/>
      <c r="L264" s="18"/>
      <c r="N264" s="18"/>
      <c r="O264" s="18"/>
      <c r="P264" s="18"/>
    </row>
    <row r="265" spans="1:16">
      <c r="A265" s="19"/>
      <c r="B265" s="19"/>
      <c r="C265" s="19"/>
      <c r="D265" s="19"/>
      <c r="F265" s="19"/>
      <c r="G265" s="19"/>
      <c r="H265" s="19"/>
      <c r="J265" s="19"/>
      <c r="K265" s="19"/>
      <c r="L265" s="19"/>
      <c r="N265" s="19"/>
      <c r="O265" s="19"/>
      <c r="P265" s="19"/>
    </row>
    <row r="266" spans="1:16" ht="12.75">
      <c r="A266" s="42"/>
      <c r="B266" s="42"/>
      <c r="C266" s="42"/>
      <c r="D266" s="42"/>
      <c r="F266" s="42"/>
      <c r="G266" s="42"/>
      <c r="H266" s="42"/>
      <c r="J266" s="42"/>
      <c r="K266" s="42"/>
      <c r="L266" s="42"/>
      <c r="N266" s="42"/>
      <c r="O266" s="42"/>
      <c r="P266" s="42"/>
    </row>
    <row r="267" spans="1:16">
      <c r="A267" s="41"/>
      <c r="B267" s="41"/>
      <c r="C267" s="41"/>
      <c r="D267" s="41"/>
      <c r="F267" s="41"/>
      <c r="G267" s="41"/>
      <c r="H267" s="41"/>
      <c r="J267" s="41"/>
      <c r="K267" s="41"/>
      <c r="L267" s="41"/>
      <c r="N267" s="41"/>
      <c r="O267" s="41"/>
      <c r="P267" s="41"/>
    </row>
    <row r="268" spans="1:16">
      <c r="A268" s="41"/>
      <c r="B268" s="41"/>
      <c r="C268" s="41"/>
      <c r="D268" s="41"/>
      <c r="F268" s="41"/>
      <c r="G268" s="41"/>
      <c r="H268" s="41"/>
      <c r="J268" s="41"/>
      <c r="K268" s="41"/>
      <c r="L268" s="41"/>
      <c r="N268" s="41"/>
      <c r="O268" s="41"/>
      <c r="P268" s="41"/>
    </row>
    <row r="269" spans="1:16">
      <c r="A269" s="18"/>
      <c r="B269" s="18"/>
      <c r="C269" s="18"/>
      <c r="D269" s="18"/>
      <c r="F269" s="18"/>
      <c r="G269" s="18"/>
      <c r="H269" s="18"/>
      <c r="J269" s="18"/>
      <c r="K269" s="18"/>
      <c r="L269" s="18"/>
      <c r="N269" s="18"/>
      <c r="O269" s="18"/>
      <c r="P269" s="18"/>
    </row>
    <row r="270" spans="1:16">
      <c r="A270" s="18"/>
      <c r="B270" s="18"/>
      <c r="C270" s="18"/>
      <c r="D270" s="18"/>
      <c r="F270" s="18"/>
      <c r="G270" s="18"/>
      <c r="H270" s="18"/>
      <c r="J270" s="18"/>
      <c r="K270" s="18"/>
      <c r="L270" s="18"/>
      <c r="N270" s="18"/>
      <c r="O270" s="18"/>
      <c r="P270" s="18"/>
    </row>
    <row r="271" spans="1:16" ht="12.75">
      <c r="A271" s="42"/>
      <c r="B271" s="42"/>
      <c r="C271" s="42"/>
      <c r="D271" s="42"/>
      <c r="F271" s="42"/>
      <c r="G271" s="42"/>
      <c r="H271" s="42"/>
      <c r="J271" s="42"/>
      <c r="K271" s="42"/>
      <c r="L271" s="42"/>
      <c r="N271" s="42"/>
      <c r="O271" s="42"/>
      <c r="P271" s="42"/>
    </row>
    <row r="272" spans="1:16" ht="12.75">
      <c r="A272" s="42"/>
      <c r="B272" s="42"/>
      <c r="C272" s="42"/>
      <c r="D272" s="42"/>
      <c r="F272" s="42"/>
      <c r="G272" s="42"/>
      <c r="H272" s="42"/>
      <c r="J272" s="42"/>
      <c r="K272" s="42"/>
      <c r="L272" s="42"/>
      <c r="N272" s="42"/>
      <c r="O272" s="42"/>
      <c r="P272" s="42"/>
    </row>
    <row r="273" spans="1:16" ht="12.75">
      <c r="A273" s="42"/>
      <c r="B273" s="42"/>
      <c r="C273" s="42"/>
      <c r="D273" s="42"/>
      <c r="F273" s="42"/>
      <c r="G273" s="42"/>
      <c r="H273" s="42"/>
      <c r="J273" s="42"/>
      <c r="K273" s="42"/>
      <c r="L273" s="42"/>
      <c r="N273" s="42"/>
      <c r="O273" s="42"/>
      <c r="P273" s="42"/>
    </row>
    <row r="274" spans="1:16" ht="12.75">
      <c r="A274" s="42"/>
      <c r="B274" s="42"/>
      <c r="C274" s="42"/>
      <c r="D274" s="42"/>
      <c r="F274" s="42"/>
      <c r="G274" s="42"/>
      <c r="H274" s="42"/>
      <c r="J274" s="42"/>
      <c r="K274" s="42"/>
      <c r="L274" s="42"/>
      <c r="N274" s="42"/>
      <c r="O274" s="42"/>
      <c r="P274" s="42"/>
    </row>
    <row r="275" spans="1:16">
      <c r="A275" s="41"/>
      <c r="B275" s="41"/>
      <c r="C275" s="41"/>
      <c r="D275" s="41"/>
      <c r="F275" s="41"/>
      <c r="G275" s="41"/>
      <c r="H275" s="41"/>
      <c r="J275" s="41"/>
      <c r="K275" s="41"/>
      <c r="L275" s="41"/>
      <c r="N275" s="41"/>
      <c r="O275" s="41"/>
      <c r="P275" s="41"/>
    </row>
    <row r="276" spans="1:16" ht="12.75">
      <c r="A276" s="42"/>
      <c r="B276" s="42"/>
      <c r="C276" s="42"/>
      <c r="D276" s="42"/>
      <c r="F276" s="42"/>
      <c r="G276" s="42"/>
      <c r="H276" s="42"/>
      <c r="J276" s="42"/>
      <c r="K276" s="42"/>
      <c r="L276" s="42"/>
      <c r="N276" s="42"/>
      <c r="O276" s="42"/>
      <c r="P276" s="42"/>
    </row>
    <row r="277" spans="1:16" ht="12.75">
      <c r="A277" s="42"/>
      <c r="B277" s="42"/>
      <c r="C277" s="42"/>
      <c r="D277" s="42"/>
      <c r="F277" s="42"/>
      <c r="G277" s="42"/>
      <c r="H277" s="42"/>
      <c r="J277" s="42"/>
      <c r="K277" s="42"/>
      <c r="L277" s="42"/>
      <c r="N277" s="42"/>
      <c r="O277" s="42"/>
      <c r="P277" s="42"/>
    </row>
    <row r="278" spans="1:16" ht="12.75">
      <c r="A278" s="42"/>
      <c r="B278" s="42"/>
      <c r="C278" s="42"/>
      <c r="D278" s="42"/>
      <c r="F278" s="42"/>
      <c r="G278" s="42"/>
      <c r="H278" s="42"/>
      <c r="J278" s="42"/>
      <c r="K278" s="42"/>
      <c r="L278" s="42"/>
      <c r="N278" s="42"/>
      <c r="O278" s="42"/>
      <c r="P278" s="42"/>
    </row>
    <row r="279" spans="1:16" ht="12.75">
      <c r="A279" s="42"/>
      <c r="B279" s="42"/>
      <c r="C279" s="42"/>
      <c r="D279" s="42"/>
      <c r="F279" s="42"/>
      <c r="G279" s="42"/>
      <c r="H279" s="42"/>
      <c r="J279" s="42"/>
      <c r="K279" s="42"/>
      <c r="L279" s="42"/>
      <c r="N279" s="42"/>
      <c r="O279" s="42"/>
      <c r="P279" s="42"/>
    </row>
    <row r="280" spans="1:16">
      <c r="A280" s="40"/>
      <c r="B280" s="40"/>
      <c r="C280" s="40"/>
      <c r="D280" s="40"/>
      <c r="F280" s="40"/>
      <c r="G280" s="40"/>
      <c r="H280" s="40"/>
      <c r="J280" s="40"/>
      <c r="K280" s="40"/>
      <c r="L280" s="40"/>
      <c r="N280" s="40"/>
      <c r="O280" s="40"/>
      <c r="P280" s="40"/>
    </row>
    <row r="281" spans="1:16">
      <c r="A281" s="40"/>
      <c r="B281" s="40"/>
      <c r="C281" s="40"/>
      <c r="D281" s="40"/>
      <c r="F281" s="40"/>
      <c r="G281" s="40"/>
      <c r="H281" s="40"/>
      <c r="J281" s="40"/>
      <c r="K281" s="40"/>
      <c r="L281" s="40"/>
      <c r="N281" s="40"/>
      <c r="O281" s="40"/>
      <c r="P281" s="40"/>
    </row>
    <row r="282" spans="1:16">
      <c r="A282" s="40"/>
      <c r="B282" s="40"/>
      <c r="C282" s="40"/>
      <c r="D282" s="40"/>
      <c r="F282" s="40"/>
      <c r="G282" s="40"/>
      <c r="H282" s="40"/>
      <c r="J282" s="40"/>
      <c r="K282" s="40"/>
      <c r="L282" s="40"/>
      <c r="N282" s="40"/>
      <c r="O282" s="40"/>
      <c r="P282" s="40"/>
    </row>
    <row r="283" spans="1:16">
      <c r="A283" s="40"/>
      <c r="B283" s="40"/>
      <c r="C283" s="40"/>
      <c r="D283" s="40"/>
      <c r="F283" s="40"/>
      <c r="G283" s="40"/>
      <c r="H283" s="40"/>
      <c r="J283" s="40"/>
      <c r="K283" s="40"/>
      <c r="L283" s="40"/>
      <c r="N283" s="40"/>
      <c r="O283" s="40"/>
      <c r="P283" s="40"/>
    </row>
    <row r="284" spans="1:16">
      <c r="A284" s="40"/>
      <c r="B284" s="40"/>
      <c r="C284" s="40"/>
      <c r="D284" s="40"/>
      <c r="F284" s="40"/>
      <c r="G284" s="40"/>
      <c r="H284" s="40"/>
      <c r="J284" s="40"/>
      <c r="K284" s="40"/>
      <c r="L284" s="40"/>
      <c r="N284" s="40"/>
      <c r="O284" s="40"/>
      <c r="P284" s="40"/>
    </row>
    <row r="285" spans="1:16">
      <c r="A285" s="40"/>
      <c r="B285" s="40"/>
      <c r="C285" s="40"/>
      <c r="D285" s="40"/>
      <c r="F285" s="40"/>
      <c r="G285" s="40"/>
      <c r="H285" s="40"/>
      <c r="J285" s="40"/>
      <c r="K285" s="40"/>
      <c r="L285" s="40"/>
      <c r="N285" s="40"/>
      <c r="O285" s="40"/>
      <c r="P285" s="40"/>
    </row>
    <row r="286" spans="1:16">
      <c r="A286" s="40"/>
      <c r="B286" s="40"/>
      <c r="C286" s="40"/>
      <c r="D286" s="40"/>
      <c r="F286" s="40"/>
      <c r="G286" s="40"/>
      <c r="H286" s="40"/>
      <c r="J286" s="40"/>
      <c r="K286" s="40"/>
      <c r="L286" s="40"/>
      <c r="N286" s="40"/>
      <c r="O286" s="40"/>
      <c r="P286" s="40"/>
    </row>
    <row r="287" spans="1:16" ht="12.75">
      <c r="A287" s="42"/>
      <c r="B287" s="42"/>
      <c r="C287" s="42"/>
      <c r="D287" s="42"/>
      <c r="F287" s="42"/>
      <c r="G287" s="42"/>
      <c r="H287" s="42"/>
      <c r="J287" s="42"/>
      <c r="K287" s="42"/>
      <c r="L287" s="42"/>
      <c r="N287" s="42"/>
      <c r="O287" s="42"/>
      <c r="P287" s="42"/>
    </row>
    <row r="288" spans="1:16" ht="12.75">
      <c r="A288" s="42"/>
      <c r="B288" s="42"/>
      <c r="C288" s="42"/>
      <c r="D288" s="42"/>
      <c r="F288" s="42"/>
      <c r="G288" s="42"/>
      <c r="H288" s="42"/>
      <c r="J288" s="42"/>
      <c r="K288" s="42"/>
      <c r="L288" s="42"/>
      <c r="N288" s="42"/>
      <c r="O288" s="42"/>
      <c r="P288" s="42"/>
    </row>
    <row r="289" spans="1:16" ht="12.75">
      <c r="A289" s="42"/>
      <c r="B289" s="42"/>
      <c r="C289" s="42"/>
      <c r="D289" s="42"/>
      <c r="F289" s="42"/>
      <c r="G289" s="42"/>
      <c r="H289" s="42"/>
      <c r="J289" s="42"/>
      <c r="K289" s="42"/>
      <c r="L289" s="42"/>
      <c r="N289" s="42"/>
      <c r="O289" s="42"/>
      <c r="P289" s="42"/>
    </row>
    <row r="290" spans="1:16" ht="12.75">
      <c r="A290" s="42"/>
      <c r="B290" s="42"/>
      <c r="C290" s="42"/>
      <c r="D290" s="42"/>
      <c r="F290" s="42"/>
      <c r="G290" s="42"/>
      <c r="H290" s="42"/>
      <c r="J290" s="42"/>
      <c r="K290" s="42"/>
      <c r="L290" s="42"/>
      <c r="N290" s="42"/>
      <c r="O290" s="42"/>
      <c r="P290" s="42"/>
    </row>
    <row r="291" spans="1:16" ht="12.75">
      <c r="A291" s="42"/>
      <c r="B291" s="42"/>
      <c r="C291" s="42"/>
      <c r="D291" s="42"/>
      <c r="F291" s="42"/>
      <c r="G291" s="42"/>
      <c r="H291" s="42"/>
      <c r="J291" s="42"/>
      <c r="K291" s="42"/>
      <c r="L291" s="42"/>
      <c r="N291" s="42"/>
      <c r="O291" s="42"/>
      <c r="P291" s="42"/>
    </row>
    <row r="292" spans="1:16" ht="12.75">
      <c r="A292" s="42"/>
      <c r="B292" s="42"/>
      <c r="C292" s="42"/>
      <c r="D292" s="42"/>
      <c r="F292" s="42"/>
      <c r="G292" s="42"/>
      <c r="H292" s="42"/>
      <c r="J292" s="42"/>
      <c r="K292" s="42"/>
      <c r="L292" s="42"/>
      <c r="N292" s="42"/>
      <c r="O292" s="42"/>
      <c r="P292" s="42"/>
    </row>
  </sheetData>
  <sheetProtection password="E959" sheet="1" objects="1" scenarios="1"/>
  <pageMargins left="0.75" right="0.75" top="1" bottom="1" header="0.5" footer="0.5"/>
  <pageSetup paperSize="9"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1"/>
  <sheetViews>
    <sheetView showZeros="0" zoomScaleNormal="100" workbookViewId="0">
      <selection activeCell="H41" sqref="H41"/>
    </sheetView>
  </sheetViews>
  <sheetFormatPr defaultRowHeight="18"/>
  <cols>
    <col min="1" max="1" width="45.5" style="71" customWidth="1"/>
    <col min="2" max="4" width="9.83203125" style="74" customWidth="1"/>
    <col min="5" max="5" width="4.1640625" style="74" customWidth="1"/>
    <col min="6" max="8" width="9.83203125" style="74" customWidth="1"/>
    <col min="9" max="9" width="4.1640625" style="74" customWidth="1"/>
    <col min="10" max="12" width="9.83203125" style="74" customWidth="1"/>
    <col min="13" max="13" width="4.1640625" style="74" customWidth="1"/>
    <col min="14" max="16" width="9.83203125" style="74" customWidth="1"/>
    <col min="17" max="17" width="4.1640625" style="74" customWidth="1"/>
    <col min="18" max="20" width="9.83203125" style="74" customWidth="1"/>
    <col min="21" max="240" width="9.33203125" style="1"/>
    <col min="241" max="255" width="0" style="1" hidden="1" customWidth="1"/>
    <col min="256" max="256" width="34.33203125" style="1" customWidth="1"/>
    <col min="257" max="257" width="0" style="1" hidden="1" customWidth="1"/>
    <col min="258" max="258" width="9.33203125" style="1"/>
    <col min="259" max="259" width="9.83203125" style="1" bestFit="1" customWidth="1"/>
    <col min="260" max="260" width="10.5" style="1" bestFit="1" customWidth="1"/>
    <col min="261" max="261" width="4.1640625" style="1" customWidth="1"/>
    <col min="262" max="263" width="9.33203125" style="1"/>
    <col min="264" max="264" width="10.5" style="1" bestFit="1" customWidth="1"/>
    <col min="265" max="265" width="4.1640625" style="1" customWidth="1"/>
    <col min="266" max="267" width="9.33203125" style="1"/>
    <col min="268" max="268" width="10.5" style="1" bestFit="1" customWidth="1"/>
    <col min="269" max="269" width="4.1640625" style="1" customWidth="1"/>
    <col min="270" max="271" width="9.33203125" style="1"/>
    <col min="272" max="272" width="10.5" style="1" bestFit="1" customWidth="1"/>
    <col min="273" max="273" width="4.1640625" style="1" customWidth="1"/>
    <col min="274" max="274" width="9.33203125" style="1"/>
    <col min="275" max="275" width="9.33203125" style="1" customWidth="1"/>
    <col min="276" max="276" width="10.5" style="1" customWidth="1"/>
    <col min="277" max="496" width="9.33203125" style="1"/>
    <col min="497" max="511" width="0" style="1" hidden="1" customWidth="1"/>
    <col min="512" max="512" width="34.33203125" style="1" customWidth="1"/>
    <col min="513" max="513" width="0" style="1" hidden="1" customWidth="1"/>
    <col min="514" max="514" width="9.33203125" style="1"/>
    <col min="515" max="515" width="9.83203125" style="1" bestFit="1" customWidth="1"/>
    <col min="516" max="516" width="10.5" style="1" bestFit="1" customWidth="1"/>
    <col min="517" max="517" width="4.1640625" style="1" customWidth="1"/>
    <col min="518" max="519" width="9.33203125" style="1"/>
    <col min="520" max="520" width="10.5" style="1" bestFit="1" customWidth="1"/>
    <col min="521" max="521" width="4.1640625" style="1" customWidth="1"/>
    <col min="522" max="523" width="9.33203125" style="1"/>
    <col min="524" max="524" width="10.5" style="1" bestFit="1" customWidth="1"/>
    <col min="525" max="525" width="4.1640625" style="1" customWidth="1"/>
    <col min="526" max="527" width="9.33203125" style="1"/>
    <col min="528" max="528" width="10.5" style="1" bestFit="1" customWidth="1"/>
    <col min="529" max="529" width="4.1640625" style="1" customWidth="1"/>
    <col min="530" max="530" width="9.33203125" style="1"/>
    <col min="531" max="531" width="9.33203125" style="1" customWidth="1"/>
    <col min="532" max="532" width="10.5" style="1" customWidth="1"/>
    <col min="533" max="752" width="9.33203125" style="1"/>
    <col min="753" max="767" width="0" style="1" hidden="1" customWidth="1"/>
    <col min="768" max="768" width="34.33203125" style="1" customWidth="1"/>
    <col min="769" max="769" width="0" style="1" hidden="1" customWidth="1"/>
    <col min="770" max="770" width="9.33203125" style="1"/>
    <col min="771" max="771" width="9.83203125" style="1" bestFit="1" customWidth="1"/>
    <col min="772" max="772" width="10.5" style="1" bestFit="1" customWidth="1"/>
    <col min="773" max="773" width="4.1640625" style="1" customWidth="1"/>
    <col min="774" max="775" width="9.33203125" style="1"/>
    <col min="776" max="776" width="10.5" style="1" bestFit="1" customWidth="1"/>
    <col min="777" max="777" width="4.1640625" style="1" customWidth="1"/>
    <col min="778" max="779" width="9.33203125" style="1"/>
    <col min="780" max="780" width="10.5" style="1" bestFit="1" customWidth="1"/>
    <col min="781" max="781" width="4.1640625" style="1" customWidth="1"/>
    <col min="782" max="783" width="9.33203125" style="1"/>
    <col min="784" max="784" width="10.5" style="1" bestFit="1" customWidth="1"/>
    <col min="785" max="785" width="4.1640625" style="1" customWidth="1"/>
    <col min="786" max="786" width="9.33203125" style="1"/>
    <col min="787" max="787" width="9.33203125" style="1" customWidth="1"/>
    <col min="788" max="788" width="10.5" style="1" customWidth="1"/>
    <col min="789" max="1008" width="9.33203125" style="1"/>
    <col min="1009" max="1023" width="0" style="1" hidden="1" customWidth="1"/>
    <col min="1024" max="1024" width="34.33203125" style="1" customWidth="1"/>
    <col min="1025" max="1025" width="0" style="1" hidden="1" customWidth="1"/>
    <col min="1026" max="1026" width="9.33203125" style="1"/>
    <col min="1027" max="1027" width="9.83203125" style="1" bestFit="1" customWidth="1"/>
    <col min="1028" max="1028" width="10.5" style="1" bestFit="1" customWidth="1"/>
    <col min="1029" max="1029" width="4.1640625" style="1" customWidth="1"/>
    <col min="1030" max="1031" width="9.33203125" style="1"/>
    <col min="1032" max="1032" width="10.5" style="1" bestFit="1" customWidth="1"/>
    <col min="1033" max="1033" width="4.1640625" style="1" customWidth="1"/>
    <col min="1034" max="1035" width="9.33203125" style="1"/>
    <col min="1036" max="1036" width="10.5" style="1" bestFit="1" customWidth="1"/>
    <col min="1037" max="1037" width="4.1640625" style="1" customWidth="1"/>
    <col min="1038" max="1039" width="9.33203125" style="1"/>
    <col min="1040" max="1040" width="10.5" style="1" bestFit="1" customWidth="1"/>
    <col min="1041" max="1041" width="4.1640625" style="1" customWidth="1"/>
    <col min="1042" max="1042" width="9.33203125" style="1"/>
    <col min="1043" max="1043" width="9.33203125" style="1" customWidth="1"/>
    <col min="1044" max="1044" width="10.5" style="1" customWidth="1"/>
    <col min="1045" max="1264" width="9.33203125" style="1"/>
    <col min="1265" max="1279" width="0" style="1" hidden="1" customWidth="1"/>
    <col min="1280" max="1280" width="34.33203125" style="1" customWidth="1"/>
    <col min="1281" max="1281" width="0" style="1" hidden="1" customWidth="1"/>
    <col min="1282" max="1282" width="9.33203125" style="1"/>
    <col min="1283" max="1283" width="9.83203125" style="1" bestFit="1" customWidth="1"/>
    <col min="1284" max="1284" width="10.5" style="1" bestFit="1" customWidth="1"/>
    <col min="1285" max="1285" width="4.1640625" style="1" customWidth="1"/>
    <col min="1286" max="1287" width="9.33203125" style="1"/>
    <col min="1288" max="1288" width="10.5" style="1" bestFit="1" customWidth="1"/>
    <col min="1289" max="1289" width="4.1640625" style="1" customWidth="1"/>
    <col min="1290" max="1291" width="9.33203125" style="1"/>
    <col min="1292" max="1292" width="10.5" style="1" bestFit="1" customWidth="1"/>
    <col min="1293" max="1293" width="4.1640625" style="1" customWidth="1"/>
    <col min="1294" max="1295" width="9.33203125" style="1"/>
    <col min="1296" max="1296" width="10.5" style="1" bestFit="1" customWidth="1"/>
    <col min="1297" max="1297" width="4.1640625" style="1" customWidth="1"/>
    <col min="1298" max="1298" width="9.33203125" style="1"/>
    <col min="1299" max="1299" width="9.33203125" style="1" customWidth="1"/>
    <col min="1300" max="1300" width="10.5" style="1" customWidth="1"/>
    <col min="1301" max="1520" width="9.33203125" style="1"/>
    <col min="1521" max="1535" width="0" style="1" hidden="1" customWidth="1"/>
    <col min="1536" max="1536" width="34.33203125" style="1" customWidth="1"/>
    <col min="1537" max="1537" width="0" style="1" hidden="1" customWidth="1"/>
    <col min="1538" max="1538" width="9.33203125" style="1"/>
    <col min="1539" max="1539" width="9.83203125" style="1" bestFit="1" customWidth="1"/>
    <col min="1540" max="1540" width="10.5" style="1" bestFit="1" customWidth="1"/>
    <col min="1541" max="1541" width="4.1640625" style="1" customWidth="1"/>
    <col min="1542" max="1543" width="9.33203125" style="1"/>
    <col min="1544" max="1544" width="10.5" style="1" bestFit="1" customWidth="1"/>
    <col min="1545" max="1545" width="4.1640625" style="1" customWidth="1"/>
    <col min="1546" max="1547" width="9.33203125" style="1"/>
    <col min="1548" max="1548" width="10.5" style="1" bestFit="1" customWidth="1"/>
    <col min="1549" max="1549" width="4.1640625" style="1" customWidth="1"/>
    <col min="1550" max="1551" width="9.33203125" style="1"/>
    <col min="1552" max="1552" width="10.5" style="1" bestFit="1" customWidth="1"/>
    <col min="1553" max="1553" width="4.1640625" style="1" customWidth="1"/>
    <col min="1554" max="1554" width="9.33203125" style="1"/>
    <col min="1555" max="1555" width="9.33203125" style="1" customWidth="1"/>
    <col min="1556" max="1556" width="10.5" style="1" customWidth="1"/>
    <col min="1557" max="1776" width="9.33203125" style="1"/>
    <col min="1777" max="1791" width="0" style="1" hidden="1" customWidth="1"/>
    <col min="1792" max="1792" width="34.33203125" style="1" customWidth="1"/>
    <col min="1793" max="1793" width="0" style="1" hidden="1" customWidth="1"/>
    <col min="1794" max="1794" width="9.33203125" style="1"/>
    <col min="1795" max="1795" width="9.83203125" style="1" bestFit="1" customWidth="1"/>
    <col min="1796" max="1796" width="10.5" style="1" bestFit="1" customWidth="1"/>
    <col min="1797" max="1797" width="4.1640625" style="1" customWidth="1"/>
    <col min="1798" max="1799" width="9.33203125" style="1"/>
    <col min="1800" max="1800" width="10.5" style="1" bestFit="1" customWidth="1"/>
    <col min="1801" max="1801" width="4.1640625" style="1" customWidth="1"/>
    <col min="1802" max="1803" width="9.33203125" style="1"/>
    <col min="1804" max="1804" width="10.5" style="1" bestFit="1" customWidth="1"/>
    <col min="1805" max="1805" width="4.1640625" style="1" customWidth="1"/>
    <col min="1806" max="1807" width="9.33203125" style="1"/>
    <col min="1808" max="1808" width="10.5" style="1" bestFit="1" customWidth="1"/>
    <col min="1809" max="1809" width="4.1640625" style="1" customWidth="1"/>
    <col min="1810" max="1810" width="9.33203125" style="1"/>
    <col min="1811" max="1811" width="9.33203125" style="1" customWidth="1"/>
    <col min="1812" max="1812" width="10.5" style="1" customWidth="1"/>
    <col min="1813" max="2032" width="9.33203125" style="1"/>
    <col min="2033" max="2047" width="0" style="1" hidden="1" customWidth="1"/>
    <col min="2048" max="2048" width="34.33203125" style="1" customWidth="1"/>
    <col min="2049" max="2049" width="0" style="1" hidden="1" customWidth="1"/>
    <col min="2050" max="2050" width="9.33203125" style="1"/>
    <col min="2051" max="2051" width="9.83203125" style="1" bestFit="1" customWidth="1"/>
    <col min="2052" max="2052" width="10.5" style="1" bestFit="1" customWidth="1"/>
    <col min="2053" max="2053" width="4.1640625" style="1" customWidth="1"/>
    <col min="2054" max="2055" width="9.33203125" style="1"/>
    <col min="2056" max="2056" width="10.5" style="1" bestFit="1" customWidth="1"/>
    <col min="2057" max="2057" width="4.1640625" style="1" customWidth="1"/>
    <col min="2058" max="2059" width="9.33203125" style="1"/>
    <col min="2060" max="2060" width="10.5" style="1" bestFit="1" customWidth="1"/>
    <col min="2061" max="2061" width="4.1640625" style="1" customWidth="1"/>
    <col min="2062" max="2063" width="9.33203125" style="1"/>
    <col min="2064" max="2064" width="10.5" style="1" bestFit="1" customWidth="1"/>
    <col min="2065" max="2065" width="4.1640625" style="1" customWidth="1"/>
    <col min="2066" max="2066" width="9.33203125" style="1"/>
    <col min="2067" max="2067" width="9.33203125" style="1" customWidth="1"/>
    <col min="2068" max="2068" width="10.5" style="1" customWidth="1"/>
    <col min="2069" max="2288" width="9.33203125" style="1"/>
    <col min="2289" max="2303" width="0" style="1" hidden="1" customWidth="1"/>
    <col min="2304" max="2304" width="34.33203125" style="1" customWidth="1"/>
    <col min="2305" max="2305" width="0" style="1" hidden="1" customWidth="1"/>
    <col min="2306" max="2306" width="9.33203125" style="1"/>
    <col min="2307" max="2307" width="9.83203125" style="1" bestFit="1" customWidth="1"/>
    <col min="2308" max="2308" width="10.5" style="1" bestFit="1" customWidth="1"/>
    <col min="2309" max="2309" width="4.1640625" style="1" customWidth="1"/>
    <col min="2310" max="2311" width="9.33203125" style="1"/>
    <col min="2312" max="2312" width="10.5" style="1" bestFit="1" customWidth="1"/>
    <col min="2313" max="2313" width="4.1640625" style="1" customWidth="1"/>
    <col min="2314" max="2315" width="9.33203125" style="1"/>
    <col min="2316" max="2316" width="10.5" style="1" bestFit="1" customWidth="1"/>
    <col min="2317" max="2317" width="4.1640625" style="1" customWidth="1"/>
    <col min="2318" max="2319" width="9.33203125" style="1"/>
    <col min="2320" max="2320" width="10.5" style="1" bestFit="1" customWidth="1"/>
    <col min="2321" max="2321" width="4.1640625" style="1" customWidth="1"/>
    <col min="2322" max="2322" width="9.33203125" style="1"/>
    <col min="2323" max="2323" width="9.33203125" style="1" customWidth="1"/>
    <col min="2324" max="2324" width="10.5" style="1" customWidth="1"/>
    <col min="2325" max="2544" width="9.33203125" style="1"/>
    <col min="2545" max="2559" width="0" style="1" hidden="1" customWidth="1"/>
    <col min="2560" max="2560" width="34.33203125" style="1" customWidth="1"/>
    <col min="2561" max="2561" width="0" style="1" hidden="1" customWidth="1"/>
    <col min="2562" max="2562" width="9.33203125" style="1"/>
    <col min="2563" max="2563" width="9.83203125" style="1" bestFit="1" customWidth="1"/>
    <col min="2564" max="2564" width="10.5" style="1" bestFit="1" customWidth="1"/>
    <col min="2565" max="2565" width="4.1640625" style="1" customWidth="1"/>
    <col min="2566" max="2567" width="9.33203125" style="1"/>
    <col min="2568" max="2568" width="10.5" style="1" bestFit="1" customWidth="1"/>
    <col min="2569" max="2569" width="4.1640625" style="1" customWidth="1"/>
    <col min="2570" max="2571" width="9.33203125" style="1"/>
    <col min="2572" max="2572" width="10.5" style="1" bestFit="1" customWidth="1"/>
    <col min="2573" max="2573" width="4.1640625" style="1" customWidth="1"/>
    <col min="2574" max="2575" width="9.33203125" style="1"/>
    <col min="2576" max="2576" width="10.5" style="1" bestFit="1" customWidth="1"/>
    <col min="2577" max="2577" width="4.1640625" style="1" customWidth="1"/>
    <col min="2578" max="2578" width="9.33203125" style="1"/>
    <col min="2579" max="2579" width="9.33203125" style="1" customWidth="1"/>
    <col min="2580" max="2580" width="10.5" style="1" customWidth="1"/>
    <col min="2581" max="2800" width="9.33203125" style="1"/>
    <col min="2801" max="2815" width="0" style="1" hidden="1" customWidth="1"/>
    <col min="2816" max="2816" width="34.33203125" style="1" customWidth="1"/>
    <col min="2817" max="2817" width="0" style="1" hidden="1" customWidth="1"/>
    <col min="2818" max="2818" width="9.33203125" style="1"/>
    <col min="2819" max="2819" width="9.83203125" style="1" bestFit="1" customWidth="1"/>
    <col min="2820" max="2820" width="10.5" style="1" bestFit="1" customWidth="1"/>
    <col min="2821" max="2821" width="4.1640625" style="1" customWidth="1"/>
    <col min="2822" max="2823" width="9.33203125" style="1"/>
    <col min="2824" max="2824" width="10.5" style="1" bestFit="1" customWidth="1"/>
    <col min="2825" max="2825" width="4.1640625" style="1" customWidth="1"/>
    <col min="2826" max="2827" width="9.33203125" style="1"/>
    <col min="2828" max="2828" width="10.5" style="1" bestFit="1" customWidth="1"/>
    <col min="2829" max="2829" width="4.1640625" style="1" customWidth="1"/>
    <col min="2830" max="2831" width="9.33203125" style="1"/>
    <col min="2832" max="2832" width="10.5" style="1" bestFit="1" customWidth="1"/>
    <col min="2833" max="2833" width="4.1640625" style="1" customWidth="1"/>
    <col min="2834" max="2834" width="9.33203125" style="1"/>
    <col min="2835" max="2835" width="9.33203125" style="1" customWidth="1"/>
    <col min="2836" max="2836" width="10.5" style="1" customWidth="1"/>
    <col min="2837" max="3056" width="9.33203125" style="1"/>
    <col min="3057" max="3071" width="0" style="1" hidden="1" customWidth="1"/>
    <col min="3072" max="3072" width="34.33203125" style="1" customWidth="1"/>
    <col min="3073" max="3073" width="0" style="1" hidden="1" customWidth="1"/>
    <col min="3074" max="3074" width="9.33203125" style="1"/>
    <col min="3075" max="3075" width="9.83203125" style="1" bestFit="1" customWidth="1"/>
    <col min="3076" max="3076" width="10.5" style="1" bestFit="1" customWidth="1"/>
    <col min="3077" max="3077" width="4.1640625" style="1" customWidth="1"/>
    <col min="3078" max="3079" width="9.33203125" style="1"/>
    <col min="3080" max="3080" width="10.5" style="1" bestFit="1" customWidth="1"/>
    <col min="3081" max="3081" width="4.1640625" style="1" customWidth="1"/>
    <col min="3082" max="3083" width="9.33203125" style="1"/>
    <col min="3084" max="3084" width="10.5" style="1" bestFit="1" customWidth="1"/>
    <col min="3085" max="3085" width="4.1640625" style="1" customWidth="1"/>
    <col min="3086" max="3087" width="9.33203125" style="1"/>
    <col min="3088" max="3088" width="10.5" style="1" bestFit="1" customWidth="1"/>
    <col min="3089" max="3089" width="4.1640625" style="1" customWidth="1"/>
    <col min="3090" max="3090" width="9.33203125" style="1"/>
    <col min="3091" max="3091" width="9.33203125" style="1" customWidth="1"/>
    <col min="3092" max="3092" width="10.5" style="1" customWidth="1"/>
    <col min="3093" max="3312" width="9.33203125" style="1"/>
    <col min="3313" max="3327" width="0" style="1" hidden="1" customWidth="1"/>
    <col min="3328" max="3328" width="34.33203125" style="1" customWidth="1"/>
    <col min="3329" max="3329" width="0" style="1" hidden="1" customWidth="1"/>
    <col min="3330" max="3330" width="9.33203125" style="1"/>
    <col min="3331" max="3331" width="9.83203125" style="1" bestFit="1" customWidth="1"/>
    <col min="3332" max="3332" width="10.5" style="1" bestFit="1" customWidth="1"/>
    <col min="3333" max="3333" width="4.1640625" style="1" customWidth="1"/>
    <col min="3334" max="3335" width="9.33203125" style="1"/>
    <col min="3336" max="3336" width="10.5" style="1" bestFit="1" customWidth="1"/>
    <col min="3337" max="3337" width="4.1640625" style="1" customWidth="1"/>
    <col min="3338" max="3339" width="9.33203125" style="1"/>
    <col min="3340" max="3340" width="10.5" style="1" bestFit="1" customWidth="1"/>
    <col min="3341" max="3341" width="4.1640625" style="1" customWidth="1"/>
    <col min="3342" max="3343" width="9.33203125" style="1"/>
    <col min="3344" max="3344" width="10.5" style="1" bestFit="1" customWidth="1"/>
    <col min="3345" max="3345" width="4.1640625" style="1" customWidth="1"/>
    <col min="3346" max="3346" width="9.33203125" style="1"/>
    <col min="3347" max="3347" width="9.33203125" style="1" customWidth="1"/>
    <col min="3348" max="3348" width="10.5" style="1" customWidth="1"/>
    <col min="3349" max="3568" width="9.33203125" style="1"/>
    <col min="3569" max="3583" width="0" style="1" hidden="1" customWidth="1"/>
    <col min="3584" max="3584" width="34.33203125" style="1" customWidth="1"/>
    <col min="3585" max="3585" width="0" style="1" hidden="1" customWidth="1"/>
    <col min="3586" max="3586" width="9.33203125" style="1"/>
    <col min="3587" max="3587" width="9.83203125" style="1" bestFit="1" customWidth="1"/>
    <col min="3588" max="3588" width="10.5" style="1" bestFit="1" customWidth="1"/>
    <col min="3589" max="3589" width="4.1640625" style="1" customWidth="1"/>
    <col min="3590" max="3591" width="9.33203125" style="1"/>
    <col min="3592" max="3592" width="10.5" style="1" bestFit="1" customWidth="1"/>
    <col min="3593" max="3593" width="4.1640625" style="1" customWidth="1"/>
    <col min="3594" max="3595" width="9.33203125" style="1"/>
    <col min="3596" max="3596" width="10.5" style="1" bestFit="1" customWidth="1"/>
    <col min="3597" max="3597" width="4.1640625" style="1" customWidth="1"/>
    <col min="3598" max="3599" width="9.33203125" style="1"/>
    <col min="3600" max="3600" width="10.5" style="1" bestFit="1" customWidth="1"/>
    <col min="3601" max="3601" width="4.1640625" style="1" customWidth="1"/>
    <col min="3602" max="3602" width="9.33203125" style="1"/>
    <col min="3603" max="3603" width="9.33203125" style="1" customWidth="1"/>
    <col min="3604" max="3604" width="10.5" style="1" customWidth="1"/>
    <col min="3605" max="3824" width="9.33203125" style="1"/>
    <col min="3825" max="3839" width="0" style="1" hidden="1" customWidth="1"/>
    <col min="3840" max="3840" width="34.33203125" style="1" customWidth="1"/>
    <col min="3841" max="3841" width="0" style="1" hidden="1" customWidth="1"/>
    <col min="3842" max="3842" width="9.33203125" style="1"/>
    <col min="3843" max="3843" width="9.83203125" style="1" bestFit="1" customWidth="1"/>
    <col min="3844" max="3844" width="10.5" style="1" bestFit="1" customWidth="1"/>
    <col min="3845" max="3845" width="4.1640625" style="1" customWidth="1"/>
    <col min="3846" max="3847" width="9.33203125" style="1"/>
    <col min="3848" max="3848" width="10.5" style="1" bestFit="1" customWidth="1"/>
    <col min="3849" max="3849" width="4.1640625" style="1" customWidth="1"/>
    <col min="3850" max="3851" width="9.33203125" style="1"/>
    <col min="3852" max="3852" width="10.5" style="1" bestFit="1" customWidth="1"/>
    <col min="3853" max="3853" width="4.1640625" style="1" customWidth="1"/>
    <col min="3854" max="3855" width="9.33203125" style="1"/>
    <col min="3856" max="3856" width="10.5" style="1" bestFit="1" customWidth="1"/>
    <col min="3857" max="3857" width="4.1640625" style="1" customWidth="1"/>
    <col min="3858" max="3858" width="9.33203125" style="1"/>
    <col min="3859" max="3859" width="9.33203125" style="1" customWidth="1"/>
    <col min="3860" max="3860" width="10.5" style="1" customWidth="1"/>
    <col min="3861" max="4080" width="9.33203125" style="1"/>
    <col min="4081" max="4095" width="0" style="1" hidden="1" customWidth="1"/>
    <col min="4096" max="4096" width="34.33203125" style="1" customWidth="1"/>
    <col min="4097" max="4097" width="0" style="1" hidden="1" customWidth="1"/>
    <col min="4098" max="4098" width="9.33203125" style="1"/>
    <col min="4099" max="4099" width="9.83203125" style="1" bestFit="1" customWidth="1"/>
    <col min="4100" max="4100" width="10.5" style="1" bestFit="1" customWidth="1"/>
    <col min="4101" max="4101" width="4.1640625" style="1" customWidth="1"/>
    <col min="4102" max="4103" width="9.33203125" style="1"/>
    <col min="4104" max="4104" width="10.5" style="1" bestFit="1" customWidth="1"/>
    <col min="4105" max="4105" width="4.1640625" style="1" customWidth="1"/>
    <col min="4106" max="4107" width="9.33203125" style="1"/>
    <col min="4108" max="4108" width="10.5" style="1" bestFit="1" customWidth="1"/>
    <col min="4109" max="4109" width="4.1640625" style="1" customWidth="1"/>
    <col min="4110" max="4111" width="9.33203125" style="1"/>
    <col min="4112" max="4112" width="10.5" style="1" bestFit="1" customWidth="1"/>
    <col min="4113" max="4113" width="4.1640625" style="1" customWidth="1"/>
    <col min="4114" max="4114" width="9.33203125" style="1"/>
    <col min="4115" max="4115" width="9.33203125" style="1" customWidth="1"/>
    <col min="4116" max="4116" width="10.5" style="1" customWidth="1"/>
    <col min="4117" max="4336" width="9.33203125" style="1"/>
    <col min="4337" max="4351" width="0" style="1" hidden="1" customWidth="1"/>
    <col min="4352" max="4352" width="34.33203125" style="1" customWidth="1"/>
    <col min="4353" max="4353" width="0" style="1" hidden="1" customWidth="1"/>
    <col min="4354" max="4354" width="9.33203125" style="1"/>
    <col min="4355" max="4355" width="9.83203125" style="1" bestFit="1" customWidth="1"/>
    <col min="4356" max="4356" width="10.5" style="1" bestFit="1" customWidth="1"/>
    <col min="4357" max="4357" width="4.1640625" style="1" customWidth="1"/>
    <col min="4358" max="4359" width="9.33203125" style="1"/>
    <col min="4360" max="4360" width="10.5" style="1" bestFit="1" customWidth="1"/>
    <col min="4361" max="4361" width="4.1640625" style="1" customWidth="1"/>
    <col min="4362" max="4363" width="9.33203125" style="1"/>
    <col min="4364" max="4364" width="10.5" style="1" bestFit="1" customWidth="1"/>
    <col min="4365" max="4365" width="4.1640625" style="1" customWidth="1"/>
    <col min="4366" max="4367" width="9.33203125" style="1"/>
    <col min="4368" max="4368" width="10.5" style="1" bestFit="1" customWidth="1"/>
    <col min="4369" max="4369" width="4.1640625" style="1" customWidth="1"/>
    <col min="4370" max="4370" width="9.33203125" style="1"/>
    <col min="4371" max="4371" width="9.33203125" style="1" customWidth="1"/>
    <col min="4372" max="4372" width="10.5" style="1" customWidth="1"/>
    <col min="4373" max="4592" width="9.33203125" style="1"/>
    <col min="4593" max="4607" width="0" style="1" hidden="1" customWidth="1"/>
    <col min="4608" max="4608" width="34.33203125" style="1" customWidth="1"/>
    <col min="4609" max="4609" width="0" style="1" hidden="1" customWidth="1"/>
    <col min="4610" max="4610" width="9.33203125" style="1"/>
    <col min="4611" max="4611" width="9.83203125" style="1" bestFit="1" customWidth="1"/>
    <col min="4612" max="4612" width="10.5" style="1" bestFit="1" customWidth="1"/>
    <col min="4613" max="4613" width="4.1640625" style="1" customWidth="1"/>
    <col min="4614" max="4615" width="9.33203125" style="1"/>
    <col min="4616" max="4616" width="10.5" style="1" bestFit="1" customWidth="1"/>
    <col min="4617" max="4617" width="4.1640625" style="1" customWidth="1"/>
    <col min="4618" max="4619" width="9.33203125" style="1"/>
    <col min="4620" max="4620" width="10.5" style="1" bestFit="1" customWidth="1"/>
    <col min="4621" max="4621" width="4.1640625" style="1" customWidth="1"/>
    <col min="4622" max="4623" width="9.33203125" style="1"/>
    <col min="4624" max="4624" width="10.5" style="1" bestFit="1" customWidth="1"/>
    <col min="4625" max="4625" width="4.1640625" style="1" customWidth="1"/>
    <col min="4626" max="4626" width="9.33203125" style="1"/>
    <col min="4627" max="4627" width="9.33203125" style="1" customWidth="1"/>
    <col min="4628" max="4628" width="10.5" style="1" customWidth="1"/>
    <col min="4629" max="4848" width="9.33203125" style="1"/>
    <col min="4849" max="4863" width="0" style="1" hidden="1" customWidth="1"/>
    <col min="4864" max="4864" width="34.33203125" style="1" customWidth="1"/>
    <col min="4865" max="4865" width="0" style="1" hidden="1" customWidth="1"/>
    <col min="4866" max="4866" width="9.33203125" style="1"/>
    <col min="4867" max="4867" width="9.83203125" style="1" bestFit="1" customWidth="1"/>
    <col min="4868" max="4868" width="10.5" style="1" bestFit="1" customWidth="1"/>
    <col min="4869" max="4869" width="4.1640625" style="1" customWidth="1"/>
    <col min="4870" max="4871" width="9.33203125" style="1"/>
    <col min="4872" max="4872" width="10.5" style="1" bestFit="1" customWidth="1"/>
    <col min="4873" max="4873" width="4.1640625" style="1" customWidth="1"/>
    <col min="4874" max="4875" width="9.33203125" style="1"/>
    <col min="4876" max="4876" width="10.5" style="1" bestFit="1" customWidth="1"/>
    <col min="4877" max="4877" width="4.1640625" style="1" customWidth="1"/>
    <col min="4878" max="4879" width="9.33203125" style="1"/>
    <col min="4880" max="4880" width="10.5" style="1" bestFit="1" customWidth="1"/>
    <col min="4881" max="4881" width="4.1640625" style="1" customWidth="1"/>
    <col min="4882" max="4882" width="9.33203125" style="1"/>
    <col min="4883" max="4883" width="9.33203125" style="1" customWidth="1"/>
    <col min="4884" max="4884" width="10.5" style="1" customWidth="1"/>
    <col min="4885" max="5104" width="9.33203125" style="1"/>
    <col min="5105" max="5119" width="0" style="1" hidden="1" customWidth="1"/>
    <col min="5120" max="5120" width="34.33203125" style="1" customWidth="1"/>
    <col min="5121" max="5121" width="0" style="1" hidden="1" customWidth="1"/>
    <col min="5122" max="5122" width="9.33203125" style="1"/>
    <col min="5123" max="5123" width="9.83203125" style="1" bestFit="1" customWidth="1"/>
    <col min="5124" max="5124" width="10.5" style="1" bestFit="1" customWidth="1"/>
    <col min="5125" max="5125" width="4.1640625" style="1" customWidth="1"/>
    <col min="5126" max="5127" width="9.33203125" style="1"/>
    <col min="5128" max="5128" width="10.5" style="1" bestFit="1" customWidth="1"/>
    <col min="5129" max="5129" width="4.1640625" style="1" customWidth="1"/>
    <col min="5130" max="5131" width="9.33203125" style="1"/>
    <col min="5132" max="5132" width="10.5" style="1" bestFit="1" customWidth="1"/>
    <col min="5133" max="5133" width="4.1640625" style="1" customWidth="1"/>
    <col min="5134" max="5135" width="9.33203125" style="1"/>
    <col min="5136" max="5136" width="10.5" style="1" bestFit="1" customWidth="1"/>
    <col min="5137" max="5137" width="4.1640625" style="1" customWidth="1"/>
    <col min="5138" max="5138" width="9.33203125" style="1"/>
    <col min="5139" max="5139" width="9.33203125" style="1" customWidth="1"/>
    <col min="5140" max="5140" width="10.5" style="1" customWidth="1"/>
    <col min="5141" max="5360" width="9.33203125" style="1"/>
    <col min="5361" max="5375" width="0" style="1" hidden="1" customWidth="1"/>
    <col min="5376" max="5376" width="34.33203125" style="1" customWidth="1"/>
    <col min="5377" max="5377" width="0" style="1" hidden="1" customWidth="1"/>
    <col min="5378" max="5378" width="9.33203125" style="1"/>
    <col min="5379" max="5379" width="9.83203125" style="1" bestFit="1" customWidth="1"/>
    <col min="5380" max="5380" width="10.5" style="1" bestFit="1" customWidth="1"/>
    <col min="5381" max="5381" width="4.1640625" style="1" customWidth="1"/>
    <col min="5382" max="5383" width="9.33203125" style="1"/>
    <col min="5384" max="5384" width="10.5" style="1" bestFit="1" customWidth="1"/>
    <col min="5385" max="5385" width="4.1640625" style="1" customWidth="1"/>
    <col min="5386" max="5387" width="9.33203125" style="1"/>
    <col min="5388" max="5388" width="10.5" style="1" bestFit="1" customWidth="1"/>
    <col min="5389" max="5389" width="4.1640625" style="1" customWidth="1"/>
    <col min="5390" max="5391" width="9.33203125" style="1"/>
    <col min="5392" max="5392" width="10.5" style="1" bestFit="1" customWidth="1"/>
    <col min="5393" max="5393" width="4.1640625" style="1" customWidth="1"/>
    <col min="5394" max="5394" width="9.33203125" style="1"/>
    <col min="5395" max="5395" width="9.33203125" style="1" customWidth="1"/>
    <col min="5396" max="5396" width="10.5" style="1" customWidth="1"/>
    <col min="5397" max="5616" width="9.33203125" style="1"/>
    <col min="5617" max="5631" width="0" style="1" hidden="1" customWidth="1"/>
    <col min="5632" max="5632" width="34.33203125" style="1" customWidth="1"/>
    <col min="5633" max="5633" width="0" style="1" hidden="1" customWidth="1"/>
    <col min="5634" max="5634" width="9.33203125" style="1"/>
    <col min="5635" max="5635" width="9.83203125" style="1" bestFit="1" customWidth="1"/>
    <col min="5636" max="5636" width="10.5" style="1" bestFit="1" customWidth="1"/>
    <col min="5637" max="5637" width="4.1640625" style="1" customWidth="1"/>
    <col min="5638" max="5639" width="9.33203125" style="1"/>
    <col min="5640" max="5640" width="10.5" style="1" bestFit="1" customWidth="1"/>
    <col min="5641" max="5641" width="4.1640625" style="1" customWidth="1"/>
    <col min="5642" max="5643" width="9.33203125" style="1"/>
    <col min="5644" max="5644" width="10.5" style="1" bestFit="1" customWidth="1"/>
    <col min="5645" max="5645" width="4.1640625" style="1" customWidth="1"/>
    <col min="5646" max="5647" width="9.33203125" style="1"/>
    <col min="5648" max="5648" width="10.5" style="1" bestFit="1" customWidth="1"/>
    <col min="5649" max="5649" width="4.1640625" style="1" customWidth="1"/>
    <col min="5650" max="5650" width="9.33203125" style="1"/>
    <col min="5651" max="5651" width="9.33203125" style="1" customWidth="1"/>
    <col min="5652" max="5652" width="10.5" style="1" customWidth="1"/>
    <col min="5653" max="5872" width="9.33203125" style="1"/>
    <col min="5873" max="5887" width="0" style="1" hidden="1" customWidth="1"/>
    <col min="5888" max="5888" width="34.33203125" style="1" customWidth="1"/>
    <col min="5889" max="5889" width="0" style="1" hidden="1" customWidth="1"/>
    <col min="5890" max="5890" width="9.33203125" style="1"/>
    <col min="5891" max="5891" width="9.83203125" style="1" bestFit="1" customWidth="1"/>
    <col min="5892" max="5892" width="10.5" style="1" bestFit="1" customWidth="1"/>
    <col min="5893" max="5893" width="4.1640625" style="1" customWidth="1"/>
    <col min="5894" max="5895" width="9.33203125" style="1"/>
    <col min="5896" max="5896" width="10.5" style="1" bestFit="1" customWidth="1"/>
    <col min="5897" max="5897" width="4.1640625" style="1" customWidth="1"/>
    <col min="5898" max="5899" width="9.33203125" style="1"/>
    <col min="5900" max="5900" width="10.5" style="1" bestFit="1" customWidth="1"/>
    <col min="5901" max="5901" width="4.1640625" style="1" customWidth="1"/>
    <col min="5902" max="5903" width="9.33203125" style="1"/>
    <col min="5904" max="5904" width="10.5" style="1" bestFit="1" customWidth="1"/>
    <col min="5905" max="5905" width="4.1640625" style="1" customWidth="1"/>
    <col min="5906" max="5906" width="9.33203125" style="1"/>
    <col min="5907" max="5907" width="9.33203125" style="1" customWidth="1"/>
    <col min="5908" max="5908" width="10.5" style="1" customWidth="1"/>
    <col min="5909" max="6128" width="9.33203125" style="1"/>
    <col min="6129" max="6143" width="0" style="1" hidden="1" customWidth="1"/>
    <col min="6144" max="6144" width="34.33203125" style="1" customWidth="1"/>
    <col min="6145" max="6145" width="0" style="1" hidden="1" customWidth="1"/>
    <col min="6146" max="6146" width="9.33203125" style="1"/>
    <col min="6147" max="6147" width="9.83203125" style="1" bestFit="1" customWidth="1"/>
    <col min="6148" max="6148" width="10.5" style="1" bestFit="1" customWidth="1"/>
    <col min="6149" max="6149" width="4.1640625" style="1" customWidth="1"/>
    <col min="6150" max="6151" width="9.33203125" style="1"/>
    <col min="6152" max="6152" width="10.5" style="1" bestFit="1" customWidth="1"/>
    <col min="6153" max="6153" width="4.1640625" style="1" customWidth="1"/>
    <col min="6154" max="6155" width="9.33203125" style="1"/>
    <col min="6156" max="6156" width="10.5" style="1" bestFit="1" customWidth="1"/>
    <col min="6157" max="6157" width="4.1640625" style="1" customWidth="1"/>
    <col min="6158" max="6159" width="9.33203125" style="1"/>
    <col min="6160" max="6160" width="10.5" style="1" bestFit="1" customWidth="1"/>
    <col min="6161" max="6161" width="4.1640625" style="1" customWidth="1"/>
    <col min="6162" max="6162" width="9.33203125" style="1"/>
    <col min="6163" max="6163" width="9.33203125" style="1" customWidth="1"/>
    <col min="6164" max="6164" width="10.5" style="1" customWidth="1"/>
    <col min="6165" max="6384" width="9.33203125" style="1"/>
    <col min="6385" max="6399" width="0" style="1" hidden="1" customWidth="1"/>
    <col min="6400" max="6400" width="34.33203125" style="1" customWidth="1"/>
    <col min="6401" max="6401" width="0" style="1" hidden="1" customWidth="1"/>
    <col min="6402" max="6402" width="9.33203125" style="1"/>
    <col min="6403" max="6403" width="9.83203125" style="1" bestFit="1" customWidth="1"/>
    <col min="6404" max="6404" width="10.5" style="1" bestFit="1" customWidth="1"/>
    <col min="6405" max="6405" width="4.1640625" style="1" customWidth="1"/>
    <col min="6406" max="6407" width="9.33203125" style="1"/>
    <col min="6408" max="6408" width="10.5" style="1" bestFit="1" customWidth="1"/>
    <col min="6409" max="6409" width="4.1640625" style="1" customWidth="1"/>
    <col min="6410" max="6411" width="9.33203125" style="1"/>
    <col min="6412" max="6412" width="10.5" style="1" bestFit="1" customWidth="1"/>
    <col min="6413" max="6413" width="4.1640625" style="1" customWidth="1"/>
    <col min="6414" max="6415" width="9.33203125" style="1"/>
    <col min="6416" max="6416" width="10.5" style="1" bestFit="1" customWidth="1"/>
    <col min="6417" max="6417" width="4.1640625" style="1" customWidth="1"/>
    <col min="6418" max="6418" width="9.33203125" style="1"/>
    <col min="6419" max="6419" width="9.33203125" style="1" customWidth="1"/>
    <col min="6420" max="6420" width="10.5" style="1" customWidth="1"/>
    <col min="6421" max="6640" width="9.33203125" style="1"/>
    <col min="6641" max="6655" width="0" style="1" hidden="1" customWidth="1"/>
    <col min="6656" max="6656" width="34.33203125" style="1" customWidth="1"/>
    <col min="6657" max="6657" width="0" style="1" hidden="1" customWidth="1"/>
    <col min="6658" max="6658" width="9.33203125" style="1"/>
    <col min="6659" max="6659" width="9.83203125" style="1" bestFit="1" customWidth="1"/>
    <col min="6660" max="6660" width="10.5" style="1" bestFit="1" customWidth="1"/>
    <col min="6661" max="6661" width="4.1640625" style="1" customWidth="1"/>
    <col min="6662" max="6663" width="9.33203125" style="1"/>
    <col min="6664" max="6664" width="10.5" style="1" bestFit="1" customWidth="1"/>
    <col min="6665" max="6665" width="4.1640625" style="1" customWidth="1"/>
    <col min="6666" max="6667" width="9.33203125" style="1"/>
    <col min="6668" max="6668" width="10.5" style="1" bestFit="1" customWidth="1"/>
    <col min="6669" max="6669" width="4.1640625" style="1" customWidth="1"/>
    <col min="6670" max="6671" width="9.33203125" style="1"/>
    <col min="6672" max="6672" width="10.5" style="1" bestFit="1" customWidth="1"/>
    <col min="6673" max="6673" width="4.1640625" style="1" customWidth="1"/>
    <col min="6674" max="6674" width="9.33203125" style="1"/>
    <col min="6675" max="6675" width="9.33203125" style="1" customWidth="1"/>
    <col min="6676" max="6676" width="10.5" style="1" customWidth="1"/>
    <col min="6677" max="6896" width="9.33203125" style="1"/>
    <col min="6897" max="6911" width="0" style="1" hidden="1" customWidth="1"/>
    <col min="6912" max="6912" width="34.33203125" style="1" customWidth="1"/>
    <col min="6913" max="6913" width="0" style="1" hidden="1" customWidth="1"/>
    <col min="6914" max="6914" width="9.33203125" style="1"/>
    <col min="6915" max="6915" width="9.83203125" style="1" bestFit="1" customWidth="1"/>
    <col min="6916" max="6916" width="10.5" style="1" bestFit="1" customWidth="1"/>
    <col min="6917" max="6917" width="4.1640625" style="1" customWidth="1"/>
    <col min="6918" max="6919" width="9.33203125" style="1"/>
    <col min="6920" max="6920" width="10.5" style="1" bestFit="1" customWidth="1"/>
    <col min="6921" max="6921" width="4.1640625" style="1" customWidth="1"/>
    <col min="6922" max="6923" width="9.33203125" style="1"/>
    <col min="6924" max="6924" width="10.5" style="1" bestFit="1" customWidth="1"/>
    <col min="6925" max="6925" width="4.1640625" style="1" customWidth="1"/>
    <col min="6926" max="6927" width="9.33203125" style="1"/>
    <col min="6928" max="6928" width="10.5" style="1" bestFit="1" customWidth="1"/>
    <col min="6929" max="6929" width="4.1640625" style="1" customWidth="1"/>
    <col min="6930" max="6930" width="9.33203125" style="1"/>
    <col min="6931" max="6931" width="9.33203125" style="1" customWidth="1"/>
    <col min="6932" max="6932" width="10.5" style="1" customWidth="1"/>
    <col min="6933" max="7152" width="9.33203125" style="1"/>
    <col min="7153" max="7167" width="0" style="1" hidden="1" customWidth="1"/>
    <col min="7168" max="7168" width="34.33203125" style="1" customWidth="1"/>
    <col min="7169" max="7169" width="0" style="1" hidden="1" customWidth="1"/>
    <col min="7170" max="7170" width="9.33203125" style="1"/>
    <col min="7171" max="7171" width="9.83203125" style="1" bestFit="1" customWidth="1"/>
    <col min="7172" max="7172" width="10.5" style="1" bestFit="1" customWidth="1"/>
    <col min="7173" max="7173" width="4.1640625" style="1" customWidth="1"/>
    <col min="7174" max="7175" width="9.33203125" style="1"/>
    <col min="7176" max="7176" width="10.5" style="1" bestFit="1" customWidth="1"/>
    <col min="7177" max="7177" width="4.1640625" style="1" customWidth="1"/>
    <col min="7178" max="7179" width="9.33203125" style="1"/>
    <col min="7180" max="7180" width="10.5" style="1" bestFit="1" customWidth="1"/>
    <col min="7181" max="7181" width="4.1640625" style="1" customWidth="1"/>
    <col min="7182" max="7183" width="9.33203125" style="1"/>
    <col min="7184" max="7184" width="10.5" style="1" bestFit="1" customWidth="1"/>
    <col min="7185" max="7185" width="4.1640625" style="1" customWidth="1"/>
    <col min="7186" max="7186" width="9.33203125" style="1"/>
    <col min="7187" max="7187" width="9.33203125" style="1" customWidth="1"/>
    <col min="7188" max="7188" width="10.5" style="1" customWidth="1"/>
    <col min="7189" max="7408" width="9.33203125" style="1"/>
    <col min="7409" max="7423" width="0" style="1" hidden="1" customWidth="1"/>
    <col min="7424" max="7424" width="34.33203125" style="1" customWidth="1"/>
    <col min="7425" max="7425" width="0" style="1" hidden="1" customWidth="1"/>
    <col min="7426" max="7426" width="9.33203125" style="1"/>
    <col min="7427" max="7427" width="9.83203125" style="1" bestFit="1" customWidth="1"/>
    <col min="7428" max="7428" width="10.5" style="1" bestFit="1" customWidth="1"/>
    <col min="7429" max="7429" width="4.1640625" style="1" customWidth="1"/>
    <col min="7430" max="7431" width="9.33203125" style="1"/>
    <col min="7432" max="7432" width="10.5" style="1" bestFit="1" customWidth="1"/>
    <col min="7433" max="7433" width="4.1640625" style="1" customWidth="1"/>
    <col min="7434" max="7435" width="9.33203125" style="1"/>
    <col min="7436" max="7436" width="10.5" style="1" bestFit="1" customWidth="1"/>
    <col min="7437" max="7437" width="4.1640625" style="1" customWidth="1"/>
    <col min="7438" max="7439" width="9.33203125" style="1"/>
    <col min="7440" max="7440" width="10.5" style="1" bestFit="1" customWidth="1"/>
    <col min="7441" max="7441" width="4.1640625" style="1" customWidth="1"/>
    <col min="7442" max="7442" width="9.33203125" style="1"/>
    <col min="7443" max="7443" width="9.33203125" style="1" customWidth="1"/>
    <col min="7444" max="7444" width="10.5" style="1" customWidth="1"/>
    <col min="7445" max="7664" width="9.33203125" style="1"/>
    <col min="7665" max="7679" width="0" style="1" hidden="1" customWidth="1"/>
    <col min="7680" max="7680" width="34.33203125" style="1" customWidth="1"/>
    <col min="7681" max="7681" width="0" style="1" hidden="1" customWidth="1"/>
    <col min="7682" max="7682" width="9.33203125" style="1"/>
    <col min="7683" max="7683" width="9.83203125" style="1" bestFit="1" customWidth="1"/>
    <col min="7684" max="7684" width="10.5" style="1" bestFit="1" customWidth="1"/>
    <col min="7685" max="7685" width="4.1640625" style="1" customWidth="1"/>
    <col min="7686" max="7687" width="9.33203125" style="1"/>
    <col min="7688" max="7688" width="10.5" style="1" bestFit="1" customWidth="1"/>
    <col min="7689" max="7689" width="4.1640625" style="1" customWidth="1"/>
    <col min="7690" max="7691" width="9.33203125" style="1"/>
    <col min="7692" max="7692" width="10.5" style="1" bestFit="1" customWidth="1"/>
    <col min="7693" max="7693" width="4.1640625" style="1" customWidth="1"/>
    <col min="7694" max="7695" width="9.33203125" style="1"/>
    <col min="7696" max="7696" width="10.5" style="1" bestFit="1" customWidth="1"/>
    <col min="7697" max="7697" width="4.1640625" style="1" customWidth="1"/>
    <col min="7698" max="7698" width="9.33203125" style="1"/>
    <col min="7699" max="7699" width="9.33203125" style="1" customWidth="1"/>
    <col min="7700" max="7700" width="10.5" style="1" customWidth="1"/>
    <col min="7701" max="7920" width="9.33203125" style="1"/>
    <col min="7921" max="7935" width="0" style="1" hidden="1" customWidth="1"/>
    <col min="7936" max="7936" width="34.33203125" style="1" customWidth="1"/>
    <col min="7937" max="7937" width="0" style="1" hidden="1" customWidth="1"/>
    <col min="7938" max="7938" width="9.33203125" style="1"/>
    <col min="7939" max="7939" width="9.83203125" style="1" bestFit="1" customWidth="1"/>
    <col min="7940" max="7940" width="10.5" style="1" bestFit="1" customWidth="1"/>
    <col min="7941" max="7941" width="4.1640625" style="1" customWidth="1"/>
    <col min="7942" max="7943" width="9.33203125" style="1"/>
    <col min="7944" max="7944" width="10.5" style="1" bestFit="1" customWidth="1"/>
    <col min="7945" max="7945" width="4.1640625" style="1" customWidth="1"/>
    <col min="7946" max="7947" width="9.33203125" style="1"/>
    <col min="7948" max="7948" width="10.5" style="1" bestFit="1" customWidth="1"/>
    <col min="7949" max="7949" width="4.1640625" style="1" customWidth="1"/>
    <col min="7950" max="7951" width="9.33203125" style="1"/>
    <col min="7952" max="7952" width="10.5" style="1" bestFit="1" customWidth="1"/>
    <col min="7953" max="7953" width="4.1640625" style="1" customWidth="1"/>
    <col min="7954" max="7954" width="9.33203125" style="1"/>
    <col min="7955" max="7955" width="9.33203125" style="1" customWidth="1"/>
    <col min="7956" max="7956" width="10.5" style="1" customWidth="1"/>
    <col min="7957" max="8176" width="9.33203125" style="1"/>
    <col min="8177" max="8191" width="0" style="1" hidden="1" customWidth="1"/>
    <col min="8192" max="8192" width="34.33203125" style="1" customWidth="1"/>
    <col min="8193" max="8193" width="0" style="1" hidden="1" customWidth="1"/>
    <col min="8194" max="8194" width="9.33203125" style="1"/>
    <col min="8195" max="8195" width="9.83203125" style="1" bestFit="1" customWidth="1"/>
    <col min="8196" max="8196" width="10.5" style="1" bestFit="1" customWidth="1"/>
    <col min="8197" max="8197" width="4.1640625" style="1" customWidth="1"/>
    <col min="8198" max="8199" width="9.33203125" style="1"/>
    <col min="8200" max="8200" width="10.5" style="1" bestFit="1" customWidth="1"/>
    <col min="8201" max="8201" width="4.1640625" style="1" customWidth="1"/>
    <col min="8202" max="8203" width="9.33203125" style="1"/>
    <col min="8204" max="8204" width="10.5" style="1" bestFit="1" customWidth="1"/>
    <col min="8205" max="8205" width="4.1640625" style="1" customWidth="1"/>
    <col min="8206" max="8207" width="9.33203125" style="1"/>
    <col min="8208" max="8208" width="10.5" style="1" bestFit="1" customWidth="1"/>
    <col min="8209" max="8209" width="4.1640625" style="1" customWidth="1"/>
    <col min="8210" max="8210" width="9.33203125" style="1"/>
    <col min="8211" max="8211" width="9.33203125" style="1" customWidth="1"/>
    <col min="8212" max="8212" width="10.5" style="1" customWidth="1"/>
    <col min="8213" max="8432" width="9.33203125" style="1"/>
    <col min="8433" max="8447" width="0" style="1" hidden="1" customWidth="1"/>
    <col min="8448" max="8448" width="34.33203125" style="1" customWidth="1"/>
    <col min="8449" max="8449" width="0" style="1" hidden="1" customWidth="1"/>
    <col min="8450" max="8450" width="9.33203125" style="1"/>
    <col min="8451" max="8451" width="9.83203125" style="1" bestFit="1" customWidth="1"/>
    <col min="8452" max="8452" width="10.5" style="1" bestFit="1" customWidth="1"/>
    <col min="8453" max="8453" width="4.1640625" style="1" customWidth="1"/>
    <col min="8454" max="8455" width="9.33203125" style="1"/>
    <col min="8456" max="8456" width="10.5" style="1" bestFit="1" customWidth="1"/>
    <col min="8457" max="8457" width="4.1640625" style="1" customWidth="1"/>
    <col min="8458" max="8459" width="9.33203125" style="1"/>
    <col min="8460" max="8460" width="10.5" style="1" bestFit="1" customWidth="1"/>
    <col min="8461" max="8461" width="4.1640625" style="1" customWidth="1"/>
    <col min="8462" max="8463" width="9.33203125" style="1"/>
    <col min="8464" max="8464" width="10.5" style="1" bestFit="1" customWidth="1"/>
    <col min="8465" max="8465" width="4.1640625" style="1" customWidth="1"/>
    <col min="8466" max="8466" width="9.33203125" style="1"/>
    <col min="8467" max="8467" width="9.33203125" style="1" customWidth="1"/>
    <col min="8468" max="8468" width="10.5" style="1" customWidth="1"/>
    <col min="8469" max="8688" width="9.33203125" style="1"/>
    <col min="8689" max="8703" width="0" style="1" hidden="1" customWidth="1"/>
    <col min="8704" max="8704" width="34.33203125" style="1" customWidth="1"/>
    <col min="8705" max="8705" width="0" style="1" hidden="1" customWidth="1"/>
    <col min="8706" max="8706" width="9.33203125" style="1"/>
    <col min="8707" max="8707" width="9.83203125" style="1" bestFit="1" customWidth="1"/>
    <col min="8708" max="8708" width="10.5" style="1" bestFit="1" customWidth="1"/>
    <col min="8709" max="8709" width="4.1640625" style="1" customWidth="1"/>
    <col min="8710" max="8711" width="9.33203125" style="1"/>
    <col min="8712" max="8712" width="10.5" style="1" bestFit="1" customWidth="1"/>
    <col min="8713" max="8713" width="4.1640625" style="1" customWidth="1"/>
    <col min="8714" max="8715" width="9.33203125" style="1"/>
    <col min="8716" max="8716" width="10.5" style="1" bestFit="1" customWidth="1"/>
    <col min="8717" max="8717" width="4.1640625" style="1" customWidth="1"/>
    <col min="8718" max="8719" width="9.33203125" style="1"/>
    <col min="8720" max="8720" width="10.5" style="1" bestFit="1" customWidth="1"/>
    <col min="8721" max="8721" width="4.1640625" style="1" customWidth="1"/>
    <col min="8722" max="8722" width="9.33203125" style="1"/>
    <col min="8723" max="8723" width="9.33203125" style="1" customWidth="1"/>
    <col min="8724" max="8724" width="10.5" style="1" customWidth="1"/>
    <col min="8725" max="8944" width="9.33203125" style="1"/>
    <col min="8945" max="8959" width="0" style="1" hidden="1" customWidth="1"/>
    <col min="8960" max="8960" width="34.33203125" style="1" customWidth="1"/>
    <col min="8961" max="8961" width="0" style="1" hidden="1" customWidth="1"/>
    <col min="8962" max="8962" width="9.33203125" style="1"/>
    <col min="8963" max="8963" width="9.83203125" style="1" bestFit="1" customWidth="1"/>
    <col min="8964" max="8964" width="10.5" style="1" bestFit="1" customWidth="1"/>
    <col min="8965" max="8965" width="4.1640625" style="1" customWidth="1"/>
    <col min="8966" max="8967" width="9.33203125" style="1"/>
    <col min="8968" max="8968" width="10.5" style="1" bestFit="1" customWidth="1"/>
    <col min="8969" max="8969" width="4.1640625" style="1" customWidth="1"/>
    <col min="8970" max="8971" width="9.33203125" style="1"/>
    <col min="8972" max="8972" width="10.5" style="1" bestFit="1" customWidth="1"/>
    <col min="8973" max="8973" width="4.1640625" style="1" customWidth="1"/>
    <col min="8974" max="8975" width="9.33203125" style="1"/>
    <col min="8976" max="8976" width="10.5" style="1" bestFit="1" customWidth="1"/>
    <col min="8977" max="8977" width="4.1640625" style="1" customWidth="1"/>
    <col min="8978" max="8978" width="9.33203125" style="1"/>
    <col min="8979" max="8979" width="9.33203125" style="1" customWidth="1"/>
    <col min="8980" max="8980" width="10.5" style="1" customWidth="1"/>
    <col min="8981" max="9200" width="9.33203125" style="1"/>
    <col min="9201" max="9215" width="0" style="1" hidden="1" customWidth="1"/>
    <col min="9216" max="9216" width="34.33203125" style="1" customWidth="1"/>
    <col min="9217" max="9217" width="0" style="1" hidden="1" customWidth="1"/>
    <col min="9218" max="9218" width="9.33203125" style="1"/>
    <col min="9219" max="9219" width="9.83203125" style="1" bestFit="1" customWidth="1"/>
    <col min="9220" max="9220" width="10.5" style="1" bestFit="1" customWidth="1"/>
    <col min="9221" max="9221" width="4.1640625" style="1" customWidth="1"/>
    <col min="9222" max="9223" width="9.33203125" style="1"/>
    <col min="9224" max="9224" width="10.5" style="1" bestFit="1" customWidth="1"/>
    <col min="9225" max="9225" width="4.1640625" style="1" customWidth="1"/>
    <col min="9226" max="9227" width="9.33203125" style="1"/>
    <col min="9228" max="9228" width="10.5" style="1" bestFit="1" customWidth="1"/>
    <col min="9229" max="9229" width="4.1640625" style="1" customWidth="1"/>
    <col min="9230" max="9231" width="9.33203125" style="1"/>
    <col min="9232" max="9232" width="10.5" style="1" bestFit="1" customWidth="1"/>
    <col min="9233" max="9233" width="4.1640625" style="1" customWidth="1"/>
    <col min="9234" max="9234" width="9.33203125" style="1"/>
    <col min="9235" max="9235" width="9.33203125" style="1" customWidth="1"/>
    <col min="9236" max="9236" width="10.5" style="1" customWidth="1"/>
    <col min="9237" max="9456" width="9.33203125" style="1"/>
    <col min="9457" max="9471" width="0" style="1" hidden="1" customWidth="1"/>
    <col min="9472" max="9472" width="34.33203125" style="1" customWidth="1"/>
    <col min="9473" max="9473" width="0" style="1" hidden="1" customWidth="1"/>
    <col min="9474" max="9474" width="9.33203125" style="1"/>
    <col min="9475" max="9475" width="9.83203125" style="1" bestFit="1" customWidth="1"/>
    <col min="9476" max="9476" width="10.5" style="1" bestFit="1" customWidth="1"/>
    <col min="9477" max="9477" width="4.1640625" style="1" customWidth="1"/>
    <col min="9478" max="9479" width="9.33203125" style="1"/>
    <col min="9480" max="9480" width="10.5" style="1" bestFit="1" customWidth="1"/>
    <col min="9481" max="9481" width="4.1640625" style="1" customWidth="1"/>
    <col min="9482" max="9483" width="9.33203125" style="1"/>
    <col min="9484" max="9484" width="10.5" style="1" bestFit="1" customWidth="1"/>
    <col min="9485" max="9485" width="4.1640625" style="1" customWidth="1"/>
    <col min="9486" max="9487" width="9.33203125" style="1"/>
    <col min="9488" max="9488" width="10.5" style="1" bestFit="1" customWidth="1"/>
    <col min="9489" max="9489" width="4.1640625" style="1" customWidth="1"/>
    <col min="9490" max="9490" width="9.33203125" style="1"/>
    <col min="9491" max="9491" width="9.33203125" style="1" customWidth="1"/>
    <col min="9492" max="9492" width="10.5" style="1" customWidth="1"/>
    <col min="9493" max="9712" width="9.33203125" style="1"/>
    <col min="9713" max="9727" width="0" style="1" hidden="1" customWidth="1"/>
    <col min="9728" max="9728" width="34.33203125" style="1" customWidth="1"/>
    <col min="9729" max="9729" width="0" style="1" hidden="1" customWidth="1"/>
    <col min="9730" max="9730" width="9.33203125" style="1"/>
    <col min="9731" max="9731" width="9.83203125" style="1" bestFit="1" customWidth="1"/>
    <col min="9732" max="9732" width="10.5" style="1" bestFit="1" customWidth="1"/>
    <col min="9733" max="9733" width="4.1640625" style="1" customWidth="1"/>
    <col min="9734" max="9735" width="9.33203125" style="1"/>
    <col min="9736" max="9736" width="10.5" style="1" bestFit="1" customWidth="1"/>
    <col min="9737" max="9737" width="4.1640625" style="1" customWidth="1"/>
    <col min="9738" max="9739" width="9.33203125" style="1"/>
    <col min="9740" max="9740" width="10.5" style="1" bestFit="1" customWidth="1"/>
    <col min="9741" max="9741" width="4.1640625" style="1" customWidth="1"/>
    <col min="9742" max="9743" width="9.33203125" style="1"/>
    <col min="9744" max="9744" width="10.5" style="1" bestFit="1" customWidth="1"/>
    <col min="9745" max="9745" width="4.1640625" style="1" customWidth="1"/>
    <col min="9746" max="9746" width="9.33203125" style="1"/>
    <col min="9747" max="9747" width="9.33203125" style="1" customWidth="1"/>
    <col min="9748" max="9748" width="10.5" style="1" customWidth="1"/>
    <col min="9749" max="9968" width="9.33203125" style="1"/>
    <col min="9969" max="9983" width="0" style="1" hidden="1" customWidth="1"/>
    <col min="9984" max="9984" width="34.33203125" style="1" customWidth="1"/>
    <col min="9985" max="9985" width="0" style="1" hidden="1" customWidth="1"/>
    <col min="9986" max="9986" width="9.33203125" style="1"/>
    <col min="9987" max="9987" width="9.83203125" style="1" bestFit="1" customWidth="1"/>
    <col min="9988" max="9988" width="10.5" style="1" bestFit="1" customWidth="1"/>
    <col min="9989" max="9989" width="4.1640625" style="1" customWidth="1"/>
    <col min="9990" max="9991" width="9.33203125" style="1"/>
    <col min="9992" max="9992" width="10.5" style="1" bestFit="1" customWidth="1"/>
    <col min="9993" max="9993" width="4.1640625" style="1" customWidth="1"/>
    <col min="9994" max="9995" width="9.33203125" style="1"/>
    <col min="9996" max="9996" width="10.5" style="1" bestFit="1" customWidth="1"/>
    <col min="9997" max="9997" width="4.1640625" style="1" customWidth="1"/>
    <col min="9998" max="9999" width="9.33203125" style="1"/>
    <col min="10000" max="10000" width="10.5" style="1" bestFit="1" customWidth="1"/>
    <col min="10001" max="10001" width="4.1640625" style="1" customWidth="1"/>
    <col min="10002" max="10002" width="9.33203125" style="1"/>
    <col min="10003" max="10003" width="9.33203125" style="1" customWidth="1"/>
    <col min="10004" max="10004" width="10.5" style="1" customWidth="1"/>
    <col min="10005" max="10224" width="9.33203125" style="1"/>
    <col min="10225" max="10239" width="0" style="1" hidden="1" customWidth="1"/>
    <col min="10240" max="10240" width="34.33203125" style="1" customWidth="1"/>
    <col min="10241" max="10241" width="0" style="1" hidden="1" customWidth="1"/>
    <col min="10242" max="10242" width="9.33203125" style="1"/>
    <col min="10243" max="10243" width="9.83203125" style="1" bestFit="1" customWidth="1"/>
    <col min="10244" max="10244" width="10.5" style="1" bestFit="1" customWidth="1"/>
    <col min="10245" max="10245" width="4.1640625" style="1" customWidth="1"/>
    <col min="10246" max="10247" width="9.33203125" style="1"/>
    <col min="10248" max="10248" width="10.5" style="1" bestFit="1" customWidth="1"/>
    <col min="10249" max="10249" width="4.1640625" style="1" customWidth="1"/>
    <col min="10250" max="10251" width="9.33203125" style="1"/>
    <col min="10252" max="10252" width="10.5" style="1" bestFit="1" customWidth="1"/>
    <col min="10253" max="10253" width="4.1640625" style="1" customWidth="1"/>
    <col min="10254" max="10255" width="9.33203125" style="1"/>
    <col min="10256" max="10256" width="10.5" style="1" bestFit="1" customWidth="1"/>
    <col min="10257" max="10257" width="4.1640625" style="1" customWidth="1"/>
    <col min="10258" max="10258" width="9.33203125" style="1"/>
    <col min="10259" max="10259" width="9.33203125" style="1" customWidth="1"/>
    <col min="10260" max="10260" width="10.5" style="1" customWidth="1"/>
    <col min="10261" max="10480" width="9.33203125" style="1"/>
    <col min="10481" max="10495" width="0" style="1" hidden="1" customWidth="1"/>
    <col min="10496" max="10496" width="34.33203125" style="1" customWidth="1"/>
    <col min="10497" max="10497" width="0" style="1" hidden="1" customWidth="1"/>
    <col min="10498" max="10498" width="9.33203125" style="1"/>
    <col min="10499" max="10499" width="9.83203125" style="1" bestFit="1" customWidth="1"/>
    <col min="10500" max="10500" width="10.5" style="1" bestFit="1" customWidth="1"/>
    <col min="10501" max="10501" width="4.1640625" style="1" customWidth="1"/>
    <col min="10502" max="10503" width="9.33203125" style="1"/>
    <col min="10504" max="10504" width="10.5" style="1" bestFit="1" customWidth="1"/>
    <col min="10505" max="10505" width="4.1640625" style="1" customWidth="1"/>
    <col min="10506" max="10507" width="9.33203125" style="1"/>
    <col min="10508" max="10508" width="10.5" style="1" bestFit="1" customWidth="1"/>
    <col min="10509" max="10509" width="4.1640625" style="1" customWidth="1"/>
    <col min="10510" max="10511" width="9.33203125" style="1"/>
    <col min="10512" max="10512" width="10.5" style="1" bestFit="1" customWidth="1"/>
    <col min="10513" max="10513" width="4.1640625" style="1" customWidth="1"/>
    <col min="10514" max="10514" width="9.33203125" style="1"/>
    <col min="10515" max="10515" width="9.33203125" style="1" customWidth="1"/>
    <col min="10516" max="10516" width="10.5" style="1" customWidth="1"/>
    <col min="10517" max="10736" width="9.33203125" style="1"/>
    <col min="10737" max="10751" width="0" style="1" hidden="1" customWidth="1"/>
    <col min="10752" max="10752" width="34.33203125" style="1" customWidth="1"/>
    <col min="10753" max="10753" width="0" style="1" hidden="1" customWidth="1"/>
    <col min="10754" max="10754" width="9.33203125" style="1"/>
    <col min="10755" max="10755" width="9.83203125" style="1" bestFit="1" customWidth="1"/>
    <col min="10756" max="10756" width="10.5" style="1" bestFit="1" customWidth="1"/>
    <col min="10757" max="10757" width="4.1640625" style="1" customWidth="1"/>
    <col min="10758" max="10759" width="9.33203125" style="1"/>
    <col min="10760" max="10760" width="10.5" style="1" bestFit="1" customWidth="1"/>
    <col min="10761" max="10761" width="4.1640625" style="1" customWidth="1"/>
    <col min="10762" max="10763" width="9.33203125" style="1"/>
    <col min="10764" max="10764" width="10.5" style="1" bestFit="1" customWidth="1"/>
    <col min="10765" max="10765" width="4.1640625" style="1" customWidth="1"/>
    <col min="10766" max="10767" width="9.33203125" style="1"/>
    <col min="10768" max="10768" width="10.5" style="1" bestFit="1" customWidth="1"/>
    <col min="10769" max="10769" width="4.1640625" style="1" customWidth="1"/>
    <col min="10770" max="10770" width="9.33203125" style="1"/>
    <col min="10771" max="10771" width="9.33203125" style="1" customWidth="1"/>
    <col min="10772" max="10772" width="10.5" style="1" customWidth="1"/>
    <col min="10773" max="10992" width="9.33203125" style="1"/>
    <col min="10993" max="11007" width="0" style="1" hidden="1" customWidth="1"/>
    <col min="11008" max="11008" width="34.33203125" style="1" customWidth="1"/>
    <col min="11009" max="11009" width="0" style="1" hidden="1" customWidth="1"/>
    <col min="11010" max="11010" width="9.33203125" style="1"/>
    <col min="11011" max="11011" width="9.83203125" style="1" bestFit="1" customWidth="1"/>
    <col min="11012" max="11012" width="10.5" style="1" bestFit="1" customWidth="1"/>
    <col min="11013" max="11013" width="4.1640625" style="1" customWidth="1"/>
    <col min="11014" max="11015" width="9.33203125" style="1"/>
    <col min="11016" max="11016" width="10.5" style="1" bestFit="1" customWidth="1"/>
    <col min="11017" max="11017" width="4.1640625" style="1" customWidth="1"/>
    <col min="11018" max="11019" width="9.33203125" style="1"/>
    <col min="11020" max="11020" width="10.5" style="1" bestFit="1" customWidth="1"/>
    <col min="11021" max="11021" width="4.1640625" style="1" customWidth="1"/>
    <col min="11022" max="11023" width="9.33203125" style="1"/>
    <col min="11024" max="11024" width="10.5" style="1" bestFit="1" customWidth="1"/>
    <col min="11025" max="11025" width="4.1640625" style="1" customWidth="1"/>
    <col min="11026" max="11026" width="9.33203125" style="1"/>
    <col min="11027" max="11027" width="9.33203125" style="1" customWidth="1"/>
    <col min="11028" max="11028" width="10.5" style="1" customWidth="1"/>
    <col min="11029" max="11248" width="9.33203125" style="1"/>
    <col min="11249" max="11263" width="0" style="1" hidden="1" customWidth="1"/>
    <col min="11264" max="11264" width="34.33203125" style="1" customWidth="1"/>
    <col min="11265" max="11265" width="0" style="1" hidden="1" customWidth="1"/>
    <col min="11266" max="11266" width="9.33203125" style="1"/>
    <col min="11267" max="11267" width="9.83203125" style="1" bestFit="1" customWidth="1"/>
    <col min="11268" max="11268" width="10.5" style="1" bestFit="1" customWidth="1"/>
    <col min="11269" max="11269" width="4.1640625" style="1" customWidth="1"/>
    <col min="11270" max="11271" width="9.33203125" style="1"/>
    <col min="11272" max="11272" width="10.5" style="1" bestFit="1" customWidth="1"/>
    <col min="11273" max="11273" width="4.1640625" style="1" customWidth="1"/>
    <col min="11274" max="11275" width="9.33203125" style="1"/>
    <col min="11276" max="11276" width="10.5" style="1" bestFit="1" customWidth="1"/>
    <col min="11277" max="11277" width="4.1640625" style="1" customWidth="1"/>
    <col min="11278" max="11279" width="9.33203125" style="1"/>
    <col min="11280" max="11280" width="10.5" style="1" bestFit="1" customWidth="1"/>
    <col min="11281" max="11281" width="4.1640625" style="1" customWidth="1"/>
    <col min="11282" max="11282" width="9.33203125" style="1"/>
    <col min="11283" max="11283" width="9.33203125" style="1" customWidth="1"/>
    <col min="11284" max="11284" width="10.5" style="1" customWidth="1"/>
    <col min="11285" max="11504" width="9.33203125" style="1"/>
    <col min="11505" max="11519" width="0" style="1" hidden="1" customWidth="1"/>
    <col min="11520" max="11520" width="34.33203125" style="1" customWidth="1"/>
    <col min="11521" max="11521" width="0" style="1" hidden="1" customWidth="1"/>
    <col min="11522" max="11522" width="9.33203125" style="1"/>
    <col min="11523" max="11523" width="9.83203125" style="1" bestFit="1" customWidth="1"/>
    <col min="11524" max="11524" width="10.5" style="1" bestFit="1" customWidth="1"/>
    <col min="11525" max="11525" width="4.1640625" style="1" customWidth="1"/>
    <col min="11526" max="11527" width="9.33203125" style="1"/>
    <col min="11528" max="11528" width="10.5" style="1" bestFit="1" customWidth="1"/>
    <col min="11529" max="11529" width="4.1640625" style="1" customWidth="1"/>
    <col min="11530" max="11531" width="9.33203125" style="1"/>
    <col min="11532" max="11532" width="10.5" style="1" bestFit="1" customWidth="1"/>
    <col min="11533" max="11533" width="4.1640625" style="1" customWidth="1"/>
    <col min="11534" max="11535" width="9.33203125" style="1"/>
    <col min="11536" max="11536" width="10.5" style="1" bestFit="1" customWidth="1"/>
    <col min="11537" max="11537" width="4.1640625" style="1" customWidth="1"/>
    <col min="11538" max="11538" width="9.33203125" style="1"/>
    <col min="11539" max="11539" width="9.33203125" style="1" customWidth="1"/>
    <col min="11540" max="11540" width="10.5" style="1" customWidth="1"/>
    <col min="11541" max="11760" width="9.33203125" style="1"/>
    <col min="11761" max="11775" width="0" style="1" hidden="1" customWidth="1"/>
    <col min="11776" max="11776" width="34.33203125" style="1" customWidth="1"/>
    <col min="11777" max="11777" width="0" style="1" hidden="1" customWidth="1"/>
    <col min="11778" max="11778" width="9.33203125" style="1"/>
    <col min="11779" max="11779" width="9.83203125" style="1" bestFit="1" customWidth="1"/>
    <col min="11780" max="11780" width="10.5" style="1" bestFit="1" customWidth="1"/>
    <col min="11781" max="11781" width="4.1640625" style="1" customWidth="1"/>
    <col min="11782" max="11783" width="9.33203125" style="1"/>
    <col min="11784" max="11784" width="10.5" style="1" bestFit="1" customWidth="1"/>
    <col min="11785" max="11785" width="4.1640625" style="1" customWidth="1"/>
    <col min="11786" max="11787" width="9.33203125" style="1"/>
    <col min="11788" max="11788" width="10.5" style="1" bestFit="1" customWidth="1"/>
    <col min="11789" max="11789" width="4.1640625" style="1" customWidth="1"/>
    <col min="11790" max="11791" width="9.33203125" style="1"/>
    <col min="11792" max="11792" width="10.5" style="1" bestFit="1" customWidth="1"/>
    <col min="11793" max="11793" width="4.1640625" style="1" customWidth="1"/>
    <col min="11794" max="11794" width="9.33203125" style="1"/>
    <col min="11795" max="11795" width="9.33203125" style="1" customWidth="1"/>
    <col min="11796" max="11796" width="10.5" style="1" customWidth="1"/>
    <col min="11797" max="12016" width="9.33203125" style="1"/>
    <col min="12017" max="12031" width="0" style="1" hidden="1" customWidth="1"/>
    <col min="12032" max="12032" width="34.33203125" style="1" customWidth="1"/>
    <col min="12033" max="12033" width="0" style="1" hidden="1" customWidth="1"/>
    <col min="12034" max="12034" width="9.33203125" style="1"/>
    <col min="12035" max="12035" width="9.83203125" style="1" bestFit="1" customWidth="1"/>
    <col min="12036" max="12036" width="10.5" style="1" bestFit="1" customWidth="1"/>
    <col min="12037" max="12037" width="4.1640625" style="1" customWidth="1"/>
    <col min="12038" max="12039" width="9.33203125" style="1"/>
    <col min="12040" max="12040" width="10.5" style="1" bestFit="1" customWidth="1"/>
    <col min="12041" max="12041" width="4.1640625" style="1" customWidth="1"/>
    <col min="12042" max="12043" width="9.33203125" style="1"/>
    <col min="12044" max="12044" width="10.5" style="1" bestFit="1" customWidth="1"/>
    <col min="12045" max="12045" width="4.1640625" style="1" customWidth="1"/>
    <col min="12046" max="12047" width="9.33203125" style="1"/>
    <col min="12048" max="12048" width="10.5" style="1" bestFit="1" customWidth="1"/>
    <col min="12049" max="12049" width="4.1640625" style="1" customWidth="1"/>
    <col min="12050" max="12050" width="9.33203125" style="1"/>
    <col min="12051" max="12051" width="9.33203125" style="1" customWidth="1"/>
    <col min="12052" max="12052" width="10.5" style="1" customWidth="1"/>
    <col min="12053" max="12272" width="9.33203125" style="1"/>
    <col min="12273" max="12287" width="0" style="1" hidden="1" customWidth="1"/>
    <col min="12288" max="12288" width="34.33203125" style="1" customWidth="1"/>
    <col min="12289" max="12289" width="0" style="1" hidden="1" customWidth="1"/>
    <col min="12290" max="12290" width="9.33203125" style="1"/>
    <col min="12291" max="12291" width="9.83203125" style="1" bestFit="1" customWidth="1"/>
    <col min="12292" max="12292" width="10.5" style="1" bestFit="1" customWidth="1"/>
    <col min="12293" max="12293" width="4.1640625" style="1" customWidth="1"/>
    <col min="12294" max="12295" width="9.33203125" style="1"/>
    <col min="12296" max="12296" width="10.5" style="1" bestFit="1" customWidth="1"/>
    <col min="12297" max="12297" width="4.1640625" style="1" customWidth="1"/>
    <col min="12298" max="12299" width="9.33203125" style="1"/>
    <col min="12300" max="12300" width="10.5" style="1" bestFit="1" customWidth="1"/>
    <col min="12301" max="12301" width="4.1640625" style="1" customWidth="1"/>
    <col min="12302" max="12303" width="9.33203125" style="1"/>
    <col min="12304" max="12304" width="10.5" style="1" bestFit="1" customWidth="1"/>
    <col min="12305" max="12305" width="4.1640625" style="1" customWidth="1"/>
    <col min="12306" max="12306" width="9.33203125" style="1"/>
    <col min="12307" max="12307" width="9.33203125" style="1" customWidth="1"/>
    <col min="12308" max="12308" width="10.5" style="1" customWidth="1"/>
    <col min="12309" max="12528" width="9.33203125" style="1"/>
    <col min="12529" max="12543" width="0" style="1" hidden="1" customWidth="1"/>
    <col min="12544" max="12544" width="34.33203125" style="1" customWidth="1"/>
    <col min="12545" max="12545" width="0" style="1" hidden="1" customWidth="1"/>
    <col min="12546" max="12546" width="9.33203125" style="1"/>
    <col min="12547" max="12547" width="9.83203125" style="1" bestFit="1" customWidth="1"/>
    <col min="12548" max="12548" width="10.5" style="1" bestFit="1" customWidth="1"/>
    <col min="12549" max="12549" width="4.1640625" style="1" customWidth="1"/>
    <col min="12550" max="12551" width="9.33203125" style="1"/>
    <col min="12552" max="12552" width="10.5" style="1" bestFit="1" customWidth="1"/>
    <col min="12553" max="12553" width="4.1640625" style="1" customWidth="1"/>
    <col min="12554" max="12555" width="9.33203125" style="1"/>
    <col min="12556" max="12556" width="10.5" style="1" bestFit="1" customWidth="1"/>
    <col min="12557" max="12557" width="4.1640625" style="1" customWidth="1"/>
    <col min="12558" max="12559" width="9.33203125" style="1"/>
    <col min="12560" max="12560" width="10.5" style="1" bestFit="1" customWidth="1"/>
    <col min="12561" max="12561" width="4.1640625" style="1" customWidth="1"/>
    <col min="12562" max="12562" width="9.33203125" style="1"/>
    <col min="12563" max="12563" width="9.33203125" style="1" customWidth="1"/>
    <col min="12564" max="12564" width="10.5" style="1" customWidth="1"/>
    <col min="12565" max="12784" width="9.33203125" style="1"/>
    <col min="12785" max="12799" width="0" style="1" hidden="1" customWidth="1"/>
    <col min="12800" max="12800" width="34.33203125" style="1" customWidth="1"/>
    <col min="12801" max="12801" width="0" style="1" hidden="1" customWidth="1"/>
    <col min="12802" max="12802" width="9.33203125" style="1"/>
    <col min="12803" max="12803" width="9.83203125" style="1" bestFit="1" customWidth="1"/>
    <col min="12804" max="12804" width="10.5" style="1" bestFit="1" customWidth="1"/>
    <col min="12805" max="12805" width="4.1640625" style="1" customWidth="1"/>
    <col min="12806" max="12807" width="9.33203125" style="1"/>
    <col min="12808" max="12808" width="10.5" style="1" bestFit="1" customWidth="1"/>
    <col min="12809" max="12809" width="4.1640625" style="1" customWidth="1"/>
    <col min="12810" max="12811" width="9.33203125" style="1"/>
    <col min="12812" max="12812" width="10.5" style="1" bestFit="1" customWidth="1"/>
    <col min="12813" max="12813" width="4.1640625" style="1" customWidth="1"/>
    <col min="12814" max="12815" width="9.33203125" style="1"/>
    <col min="12816" max="12816" width="10.5" style="1" bestFit="1" customWidth="1"/>
    <col min="12817" max="12817" width="4.1640625" style="1" customWidth="1"/>
    <col min="12818" max="12818" width="9.33203125" style="1"/>
    <col min="12819" max="12819" width="9.33203125" style="1" customWidth="1"/>
    <col min="12820" max="12820" width="10.5" style="1" customWidth="1"/>
    <col min="12821" max="13040" width="9.33203125" style="1"/>
    <col min="13041" max="13055" width="0" style="1" hidden="1" customWidth="1"/>
    <col min="13056" max="13056" width="34.33203125" style="1" customWidth="1"/>
    <col min="13057" max="13057" width="0" style="1" hidden="1" customWidth="1"/>
    <col min="13058" max="13058" width="9.33203125" style="1"/>
    <col min="13059" max="13059" width="9.83203125" style="1" bestFit="1" customWidth="1"/>
    <col min="13060" max="13060" width="10.5" style="1" bestFit="1" customWidth="1"/>
    <col min="13061" max="13061" width="4.1640625" style="1" customWidth="1"/>
    <col min="13062" max="13063" width="9.33203125" style="1"/>
    <col min="13064" max="13064" width="10.5" style="1" bestFit="1" customWidth="1"/>
    <col min="13065" max="13065" width="4.1640625" style="1" customWidth="1"/>
    <col min="13066" max="13067" width="9.33203125" style="1"/>
    <col min="13068" max="13068" width="10.5" style="1" bestFit="1" customWidth="1"/>
    <col min="13069" max="13069" width="4.1640625" style="1" customWidth="1"/>
    <col min="13070" max="13071" width="9.33203125" style="1"/>
    <col min="13072" max="13072" width="10.5" style="1" bestFit="1" customWidth="1"/>
    <col min="13073" max="13073" width="4.1640625" style="1" customWidth="1"/>
    <col min="13074" max="13074" width="9.33203125" style="1"/>
    <col min="13075" max="13075" width="9.33203125" style="1" customWidth="1"/>
    <col min="13076" max="13076" width="10.5" style="1" customWidth="1"/>
    <col min="13077" max="13296" width="9.33203125" style="1"/>
    <col min="13297" max="13311" width="0" style="1" hidden="1" customWidth="1"/>
    <col min="13312" max="13312" width="34.33203125" style="1" customWidth="1"/>
    <col min="13313" max="13313" width="0" style="1" hidden="1" customWidth="1"/>
    <col min="13314" max="13314" width="9.33203125" style="1"/>
    <col min="13315" max="13315" width="9.83203125" style="1" bestFit="1" customWidth="1"/>
    <col min="13316" max="13316" width="10.5" style="1" bestFit="1" customWidth="1"/>
    <col min="13317" max="13317" width="4.1640625" style="1" customWidth="1"/>
    <col min="13318" max="13319" width="9.33203125" style="1"/>
    <col min="13320" max="13320" width="10.5" style="1" bestFit="1" customWidth="1"/>
    <col min="13321" max="13321" width="4.1640625" style="1" customWidth="1"/>
    <col min="13322" max="13323" width="9.33203125" style="1"/>
    <col min="13324" max="13324" width="10.5" style="1" bestFit="1" customWidth="1"/>
    <col min="13325" max="13325" width="4.1640625" style="1" customWidth="1"/>
    <col min="13326" max="13327" width="9.33203125" style="1"/>
    <col min="13328" max="13328" width="10.5" style="1" bestFit="1" customWidth="1"/>
    <col min="13329" max="13329" width="4.1640625" style="1" customWidth="1"/>
    <col min="13330" max="13330" width="9.33203125" style="1"/>
    <col min="13331" max="13331" width="9.33203125" style="1" customWidth="1"/>
    <col min="13332" max="13332" width="10.5" style="1" customWidth="1"/>
    <col min="13333" max="13552" width="9.33203125" style="1"/>
    <col min="13553" max="13567" width="0" style="1" hidden="1" customWidth="1"/>
    <col min="13568" max="13568" width="34.33203125" style="1" customWidth="1"/>
    <col min="13569" max="13569" width="0" style="1" hidden="1" customWidth="1"/>
    <col min="13570" max="13570" width="9.33203125" style="1"/>
    <col min="13571" max="13571" width="9.83203125" style="1" bestFit="1" customWidth="1"/>
    <col min="13572" max="13572" width="10.5" style="1" bestFit="1" customWidth="1"/>
    <col min="13573" max="13573" width="4.1640625" style="1" customWidth="1"/>
    <col min="13574" max="13575" width="9.33203125" style="1"/>
    <col min="13576" max="13576" width="10.5" style="1" bestFit="1" customWidth="1"/>
    <col min="13577" max="13577" width="4.1640625" style="1" customWidth="1"/>
    <col min="13578" max="13579" width="9.33203125" style="1"/>
    <col min="13580" max="13580" width="10.5" style="1" bestFit="1" customWidth="1"/>
    <col min="13581" max="13581" width="4.1640625" style="1" customWidth="1"/>
    <col min="13582" max="13583" width="9.33203125" style="1"/>
    <col min="13584" max="13584" width="10.5" style="1" bestFit="1" customWidth="1"/>
    <col min="13585" max="13585" width="4.1640625" style="1" customWidth="1"/>
    <col min="13586" max="13586" width="9.33203125" style="1"/>
    <col min="13587" max="13587" width="9.33203125" style="1" customWidth="1"/>
    <col min="13588" max="13588" width="10.5" style="1" customWidth="1"/>
    <col min="13589" max="13808" width="9.33203125" style="1"/>
    <col min="13809" max="13823" width="0" style="1" hidden="1" customWidth="1"/>
    <col min="13824" max="13824" width="34.33203125" style="1" customWidth="1"/>
    <col min="13825" max="13825" width="0" style="1" hidden="1" customWidth="1"/>
    <col min="13826" max="13826" width="9.33203125" style="1"/>
    <col min="13827" max="13827" width="9.83203125" style="1" bestFit="1" customWidth="1"/>
    <col min="13828" max="13828" width="10.5" style="1" bestFit="1" customWidth="1"/>
    <col min="13829" max="13829" width="4.1640625" style="1" customWidth="1"/>
    <col min="13830" max="13831" width="9.33203125" style="1"/>
    <col min="13832" max="13832" width="10.5" style="1" bestFit="1" customWidth="1"/>
    <col min="13833" max="13833" width="4.1640625" style="1" customWidth="1"/>
    <col min="13834" max="13835" width="9.33203125" style="1"/>
    <col min="13836" max="13836" width="10.5" style="1" bestFit="1" customWidth="1"/>
    <col min="13837" max="13837" width="4.1640625" style="1" customWidth="1"/>
    <col min="13838" max="13839" width="9.33203125" style="1"/>
    <col min="13840" max="13840" width="10.5" style="1" bestFit="1" customWidth="1"/>
    <col min="13841" max="13841" width="4.1640625" style="1" customWidth="1"/>
    <col min="13842" max="13842" width="9.33203125" style="1"/>
    <col min="13843" max="13843" width="9.33203125" style="1" customWidth="1"/>
    <col min="13844" max="13844" width="10.5" style="1" customWidth="1"/>
    <col min="13845" max="14064" width="9.33203125" style="1"/>
    <col min="14065" max="14079" width="0" style="1" hidden="1" customWidth="1"/>
    <col min="14080" max="14080" width="34.33203125" style="1" customWidth="1"/>
    <col min="14081" max="14081" width="0" style="1" hidden="1" customWidth="1"/>
    <col min="14082" max="14082" width="9.33203125" style="1"/>
    <col min="14083" max="14083" width="9.83203125" style="1" bestFit="1" customWidth="1"/>
    <col min="14084" max="14084" width="10.5" style="1" bestFit="1" customWidth="1"/>
    <col min="14085" max="14085" width="4.1640625" style="1" customWidth="1"/>
    <col min="14086" max="14087" width="9.33203125" style="1"/>
    <col min="14088" max="14088" width="10.5" style="1" bestFit="1" customWidth="1"/>
    <col min="14089" max="14089" width="4.1640625" style="1" customWidth="1"/>
    <col min="14090" max="14091" width="9.33203125" style="1"/>
    <col min="14092" max="14092" width="10.5" style="1" bestFit="1" customWidth="1"/>
    <col min="14093" max="14093" width="4.1640625" style="1" customWidth="1"/>
    <col min="14094" max="14095" width="9.33203125" style="1"/>
    <col min="14096" max="14096" width="10.5" style="1" bestFit="1" customWidth="1"/>
    <col min="14097" max="14097" width="4.1640625" style="1" customWidth="1"/>
    <col min="14098" max="14098" width="9.33203125" style="1"/>
    <col min="14099" max="14099" width="9.33203125" style="1" customWidth="1"/>
    <col min="14100" max="14100" width="10.5" style="1" customWidth="1"/>
    <col min="14101" max="14320" width="9.33203125" style="1"/>
    <col min="14321" max="14335" width="0" style="1" hidden="1" customWidth="1"/>
    <col min="14336" max="14336" width="34.33203125" style="1" customWidth="1"/>
    <col min="14337" max="14337" width="0" style="1" hidden="1" customWidth="1"/>
    <col min="14338" max="14338" width="9.33203125" style="1"/>
    <col min="14339" max="14339" width="9.83203125" style="1" bestFit="1" customWidth="1"/>
    <col min="14340" max="14340" width="10.5" style="1" bestFit="1" customWidth="1"/>
    <col min="14341" max="14341" width="4.1640625" style="1" customWidth="1"/>
    <col min="14342" max="14343" width="9.33203125" style="1"/>
    <col min="14344" max="14344" width="10.5" style="1" bestFit="1" customWidth="1"/>
    <col min="14345" max="14345" width="4.1640625" style="1" customWidth="1"/>
    <col min="14346" max="14347" width="9.33203125" style="1"/>
    <col min="14348" max="14348" width="10.5" style="1" bestFit="1" customWidth="1"/>
    <col min="14349" max="14349" width="4.1640625" style="1" customWidth="1"/>
    <col min="14350" max="14351" width="9.33203125" style="1"/>
    <col min="14352" max="14352" width="10.5" style="1" bestFit="1" customWidth="1"/>
    <col min="14353" max="14353" width="4.1640625" style="1" customWidth="1"/>
    <col min="14354" max="14354" width="9.33203125" style="1"/>
    <col min="14355" max="14355" width="9.33203125" style="1" customWidth="1"/>
    <col min="14356" max="14356" width="10.5" style="1" customWidth="1"/>
    <col min="14357" max="14576" width="9.33203125" style="1"/>
    <col min="14577" max="14591" width="0" style="1" hidden="1" customWidth="1"/>
    <col min="14592" max="14592" width="34.33203125" style="1" customWidth="1"/>
    <col min="14593" max="14593" width="0" style="1" hidden="1" customWidth="1"/>
    <col min="14594" max="14594" width="9.33203125" style="1"/>
    <col min="14595" max="14595" width="9.83203125" style="1" bestFit="1" customWidth="1"/>
    <col min="14596" max="14596" width="10.5" style="1" bestFit="1" customWidth="1"/>
    <col min="14597" max="14597" width="4.1640625" style="1" customWidth="1"/>
    <col min="14598" max="14599" width="9.33203125" style="1"/>
    <col min="14600" max="14600" width="10.5" style="1" bestFit="1" customWidth="1"/>
    <col min="14601" max="14601" width="4.1640625" style="1" customWidth="1"/>
    <col min="14602" max="14603" width="9.33203125" style="1"/>
    <col min="14604" max="14604" width="10.5" style="1" bestFit="1" customWidth="1"/>
    <col min="14605" max="14605" width="4.1640625" style="1" customWidth="1"/>
    <col min="14606" max="14607" width="9.33203125" style="1"/>
    <col min="14608" max="14608" width="10.5" style="1" bestFit="1" customWidth="1"/>
    <col min="14609" max="14609" width="4.1640625" style="1" customWidth="1"/>
    <col min="14610" max="14610" width="9.33203125" style="1"/>
    <col min="14611" max="14611" width="9.33203125" style="1" customWidth="1"/>
    <col min="14612" max="14612" width="10.5" style="1" customWidth="1"/>
    <col min="14613" max="14832" width="9.33203125" style="1"/>
    <col min="14833" max="14847" width="0" style="1" hidden="1" customWidth="1"/>
    <col min="14848" max="14848" width="34.33203125" style="1" customWidth="1"/>
    <col min="14849" max="14849" width="0" style="1" hidden="1" customWidth="1"/>
    <col min="14850" max="14850" width="9.33203125" style="1"/>
    <col min="14851" max="14851" width="9.83203125" style="1" bestFit="1" customWidth="1"/>
    <col min="14852" max="14852" width="10.5" style="1" bestFit="1" customWidth="1"/>
    <col min="14853" max="14853" width="4.1640625" style="1" customWidth="1"/>
    <col min="14854" max="14855" width="9.33203125" style="1"/>
    <col min="14856" max="14856" width="10.5" style="1" bestFit="1" customWidth="1"/>
    <col min="14857" max="14857" width="4.1640625" style="1" customWidth="1"/>
    <col min="14858" max="14859" width="9.33203125" style="1"/>
    <col min="14860" max="14860" width="10.5" style="1" bestFit="1" customWidth="1"/>
    <col min="14861" max="14861" width="4.1640625" style="1" customWidth="1"/>
    <col min="14862" max="14863" width="9.33203125" style="1"/>
    <col min="14864" max="14864" width="10.5" style="1" bestFit="1" customWidth="1"/>
    <col min="14865" max="14865" width="4.1640625" style="1" customWidth="1"/>
    <col min="14866" max="14866" width="9.33203125" style="1"/>
    <col min="14867" max="14867" width="9.33203125" style="1" customWidth="1"/>
    <col min="14868" max="14868" width="10.5" style="1" customWidth="1"/>
    <col min="14869" max="15088" width="9.33203125" style="1"/>
    <col min="15089" max="15103" width="0" style="1" hidden="1" customWidth="1"/>
    <col min="15104" max="15104" width="34.33203125" style="1" customWidth="1"/>
    <col min="15105" max="15105" width="0" style="1" hidden="1" customWidth="1"/>
    <col min="15106" max="15106" width="9.33203125" style="1"/>
    <col min="15107" max="15107" width="9.83203125" style="1" bestFit="1" customWidth="1"/>
    <col min="15108" max="15108" width="10.5" style="1" bestFit="1" customWidth="1"/>
    <col min="15109" max="15109" width="4.1640625" style="1" customWidth="1"/>
    <col min="15110" max="15111" width="9.33203125" style="1"/>
    <col min="15112" max="15112" width="10.5" style="1" bestFit="1" customWidth="1"/>
    <col min="15113" max="15113" width="4.1640625" style="1" customWidth="1"/>
    <col min="15114" max="15115" width="9.33203125" style="1"/>
    <col min="15116" max="15116" width="10.5" style="1" bestFit="1" customWidth="1"/>
    <col min="15117" max="15117" width="4.1640625" style="1" customWidth="1"/>
    <col min="15118" max="15119" width="9.33203125" style="1"/>
    <col min="15120" max="15120" width="10.5" style="1" bestFit="1" customWidth="1"/>
    <col min="15121" max="15121" width="4.1640625" style="1" customWidth="1"/>
    <col min="15122" max="15122" width="9.33203125" style="1"/>
    <col min="15123" max="15123" width="9.33203125" style="1" customWidth="1"/>
    <col min="15124" max="15124" width="10.5" style="1" customWidth="1"/>
    <col min="15125" max="15344" width="9.33203125" style="1"/>
    <col min="15345" max="15359" width="0" style="1" hidden="1" customWidth="1"/>
    <col min="15360" max="15360" width="34.33203125" style="1" customWidth="1"/>
    <col min="15361" max="15361" width="0" style="1" hidden="1" customWidth="1"/>
    <col min="15362" max="15362" width="9.33203125" style="1"/>
    <col min="15363" max="15363" width="9.83203125" style="1" bestFit="1" customWidth="1"/>
    <col min="15364" max="15364" width="10.5" style="1" bestFit="1" customWidth="1"/>
    <col min="15365" max="15365" width="4.1640625" style="1" customWidth="1"/>
    <col min="15366" max="15367" width="9.33203125" style="1"/>
    <col min="15368" max="15368" width="10.5" style="1" bestFit="1" customWidth="1"/>
    <col min="15369" max="15369" width="4.1640625" style="1" customWidth="1"/>
    <col min="15370" max="15371" width="9.33203125" style="1"/>
    <col min="15372" max="15372" width="10.5" style="1" bestFit="1" customWidth="1"/>
    <col min="15373" max="15373" width="4.1640625" style="1" customWidth="1"/>
    <col min="15374" max="15375" width="9.33203125" style="1"/>
    <col min="15376" max="15376" width="10.5" style="1" bestFit="1" customWidth="1"/>
    <col min="15377" max="15377" width="4.1640625" style="1" customWidth="1"/>
    <col min="15378" max="15378" width="9.33203125" style="1"/>
    <col min="15379" max="15379" width="9.33203125" style="1" customWidth="1"/>
    <col min="15380" max="15380" width="10.5" style="1" customWidth="1"/>
    <col min="15381" max="15600" width="9.33203125" style="1"/>
    <col min="15601" max="15615" width="0" style="1" hidden="1" customWidth="1"/>
    <col min="15616" max="15616" width="34.33203125" style="1" customWidth="1"/>
    <col min="15617" max="15617" width="0" style="1" hidden="1" customWidth="1"/>
    <col min="15618" max="15618" width="9.33203125" style="1"/>
    <col min="15619" max="15619" width="9.83203125" style="1" bestFit="1" customWidth="1"/>
    <col min="15620" max="15620" width="10.5" style="1" bestFit="1" customWidth="1"/>
    <col min="15621" max="15621" width="4.1640625" style="1" customWidth="1"/>
    <col min="15622" max="15623" width="9.33203125" style="1"/>
    <col min="15624" max="15624" width="10.5" style="1" bestFit="1" customWidth="1"/>
    <col min="15625" max="15625" width="4.1640625" style="1" customWidth="1"/>
    <col min="15626" max="15627" width="9.33203125" style="1"/>
    <col min="15628" max="15628" width="10.5" style="1" bestFit="1" customWidth="1"/>
    <col min="15629" max="15629" width="4.1640625" style="1" customWidth="1"/>
    <col min="15630" max="15631" width="9.33203125" style="1"/>
    <col min="15632" max="15632" width="10.5" style="1" bestFit="1" customWidth="1"/>
    <col min="15633" max="15633" width="4.1640625" style="1" customWidth="1"/>
    <col min="15634" max="15634" width="9.33203125" style="1"/>
    <col min="15635" max="15635" width="9.33203125" style="1" customWidth="1"/>
    <col min="15636" max="15636" width="10.5" style="1" customWidth="1"/>
    <col min="15637" max="15856" width="9.33203125" style="1"/>
    <col min="15857" max="15871" width="0" style="1" hidden="1" customWidth="1"/>
    <col min="15872" max="15872" width="34.33203125" style="1" customWidth="1"/>
    <col min="15873" max="15873" width="0" style="1" hidden="1" customWidth="1"/>
    <col min="15874" max="15874" width="9.33203125" style="1"/>
    <col min="15875" max="15875" width="9.83203125" style="1" bestFit="1" customWidth="1"/>
    <col min="15876" max="15876" width="10.5" style="1" bestFit="1" customWidth="1"/>
    <col min="15877" max="15877" width="4.1640625" style="1" customWidth="1"/>
    <col min="15878" max="15879" width="9.33203125" style="1"/>
    <col min="15880" max="15880" width="10.5" style="1" bestFit="1" customWidth="1"/>
    <col min="15881" max="15881" width="4.1640625" style="1" customWidth="1"/>
    <col min="15882" max="15883" width="9.33203125" style="1"/>
    <col min="15884" max="15884" width="10.5" style="1" bestFit="1" customWidth="1"/>
    <col min="15885" max="15885" width="4.1640625" style="1" customWidth="1"/>
    <col min="15886" max="15887" width="9.33203125" style="1"/>
    <col min="15888" max="15888" width="10.5" style="1" bestFit="1" customWidth="1"/>
    <col min="15889" max="15889" width="4.1640625" style="1" customWidth="1"/>
    <col min="15890" max="15890" width="9.33203125" style="1"/>
    <col min="15891" max="15891" width="9.33203125" style="1" customWidth="1"/>
    <col min="15892" max="15892" width="10.5" style="1" customWidth="1"/>
    <col min="15893" max="16112" width="9.33203125" style="1"/>
    <col min="16113" max="16127" width="0" style="1" hidden="1" customWidth="1"/>
    <col min="16128" max="16128" width="34.33203125" style="1" customWidth="1"/>
    <col min="16129" max="16129" width="0" style="1" hidden="1" customWidth="1"/>
    <col min="16130" max="16130" width="9.33203125" style="1"/>
    <col min="16131" max="16131" width="9.83203125" style="1" bestFit="1" customWidth="1"/>
    <col min="16132" max="16132" width="10.5" style="1" bestFit="1" customWidth="1"/>
    <col min="16133" max="16133" width="4.1640625" style="1" customWidth="1"/>
    <col min="16134" max="16135" width="9.33203125" style="1"/>
    <col min="16136" max="16136" width="10.5" style="1" bestFit="1" customWidth="1"/>
    <col min="16137" max="16137" width="4.1640625" style="1" customWidth="1"/>
    <col min="16138" max="16139" width="9.33203125" style="1"/>
    <col min="16140" max="16140" width="10.5" style="1" bestFit="1" customWidth="1"/>
    <col min="16141" max="16141" width="4.1640625" style="1" customWidth="1"/>
    <col min="16142" max="16143" width="9.33203125" style="1"/>
    <col min="16144" max="16144" width="10.5" style="1" bestFit="1" customWidth="1"/>
    <col min="16145" max="16145" width="4.1640625" style="1" customWidth="1"/>
    <col min="16146" max="16146" width="9.33203125" style="1"/>
    <col min="16147" max="16147" width="9.33203125" style="1" customWidth="1"/>
    <col min="16148" max="16148" width="10.5" style="1" customWidth="1"/>
    <col min="16149" max="16384" width="9.33203125" style="1"/>
  </cols>
  <sheetData>
    <row r="1" spans="1:20" ht="18.75" thickBot="1">
      <c r="A1" s="71" t="s">
        <v>160</v>
      </c>
      <c r="B1" s="72"/>
      <c r="C1" s="72"/>
      <c r="D1" s="72"/>
      <c r="E1" s="72"/>
      <c r="F1" s="72"/>
      <c r="G1" s="72"/>
      <c r="H1" s="72"/>
      <c r="I1" s="73"/>
      <c r="J1" s="72"/>
      <c r="K1" s="72"/>
      <c r="L1" s="72"/>
      <c r="M1" s="73"/>
      <c r="N1" s="72"/>
      <c r="O1" s="72"/>
      <c r="P1" s="72"/>
    </row>
    <row r="2" spans="1:20" s="5" customFormat="1" ht="11.25">
      <c r="A2" s="131" t="s">
        <v>0</v>
      </c>
      <c r="B2" s="129">
        <v>2017</v>
      </c>
      <c r="C2" s="128" t="s">
        <v>1</v>
      </c>
      <c r="D2" s="129" t="s">
        <v>104</v>
      </c>
      <c r="F2" s="129">
        <v>2017</v>
      </c>
      <c r="G2" s="128" t="s">
        <v>1</v>
      </c>
      <c r="H2" s="129" t="s">
        <v>104</v>
      </c>
      <c r="J2" s="129">
        <v>2017</v>
      </c>
      <c r="K2" s="128" t="s">
        <v>1</v>
      </c>
      <c r="L2" s="129" t="s">
        <v>104</v>
      </c>
      <c r="N2" s="129">
        <v>2017</v>
      </c>
      <c r="O2" s="128" t="s">
        <v>1</v>
      </c>
      <c r="P2" s="129" t="s">
        <v>104</v>
      </c>
      <c r="R2" s="129">
        <v>2016</v>
      </c>
      <c r="S2" s="128" t="s">
        <v>1</v>
      </c>
      <c r="T2" s="129" t="s">
        <v>104</v>
      </c>
    </row>
    <row r="3" spans="1:20" s="5" customFormat="1" ht="11.25">
      <c r="A3" s="127" t="s">
        <v>2</v>
      </c>
      <c r="B3" s="125" t="s">
        <v>3</v>
      </c>
      <c r="C3" s="124"/>
      <c r="D3" s="123" t="s">
        <v>106</v>
      </c>
      <c r="F3" s="125" t="s">
        <v>4</v>
      </c>
      <c r="G3" s="124"/>
      <c r="H3" s="123" t="s">
        <v>107</v>
      </c>
      <c r="J3" s="125" t="s">
        <v>5</v>
      </c>
      <c r="K3" s="124"/>
      <c r="L3" s="123" t="s">
        <v>108</v>
      </c>
      <c r="N3" s="125" t="s">
        <v>6</v>
      </c>
      <c r="O3" s="124"/>
      <c r="P3" s="123" t="s">
        <v>109</v>
      </c>
      <c r="R3" s="123" t="s">
        <v>3</v>
      </c>
      <c r="S3" s="124"/>
      <c r="T3" s="123" t="s">
        <v>105</v>
      </c>
    </row>
    <row r="4" spans="1:20" s="5" customFormat="1" ht="11.25">
      <c r="A4" s="6" t="s">
        <v>7</v>
      </c>
      <c r="B4" s="75"/>
      <c r="C4" s="76"/>
      <c r="D4" s="111"/>
      <c r="F4" s="75"/>
      <c r="G4" s="76"/>
      <c r="H4" s="111"/>
      <c r="J4" s="75"/>
      <c r="K4" s="76"/>
      <c r="L4" s="111"/>
      <c r="N4" s="75"/>
      <c r="O4" s="76"/>
      <c r="P4" s="111"/>
      <c r="R4" s="75"/>
      <c r="S4" s="76"/>
      <c r="T4" s="111"/>
    </row>
    <row r="5" spans="1:20" s="5" customFormat="1" ht="11.25">
      <c r="A5" s="77" t="s">
        <v>8</v>
      </c>
      <c r="B5" s="75"/>
      <c r="C5" s="76"/>
      <c r="D5" s="111"/>
      <c r="F5" s="75"/>
      <c r="G5" s="76"/>
      <c r="H5" s="111"/>
      <c r="J5" s="75"/>
      <c r="K5" s="76"/>
      <c r="L5" s="111"/>
      <c r="N5" s="75"/>
      <c r="O5" s="76"/>
      <c r="P5" s="111"/>
      <c r="R5" s="75"/>
      <c r="S5" s="76"/>
      <c r="T5" s="111"/>
    </row>
    <row r="6" spans="1:20" s="5" customFormat="1" ht="11.25">
      <c r="A6" s="5" t="s">
        <v>9</v>
      </c>
      <c r="B6" s="9">
        <v>1848</v>
      </c>
      <c r="C6" s="9">
        <v>0</v>
      </c>
      <c r="D6" s="118">
        <v>1848</v>
      </c>
      <c r="F6" s="9">
        <v>1844</v>
      </c>
      <c r="G6" s="9">
        <v>0</v>
      </c>
      <c r="H6" s="118">
        <v>1844</v>
      </c>
      <c r="J6" s="9">
        <v>1837</v>
      </c>
      <c r="K6" s="9">
        <v>0</v>
      </c>
      <c r="L6" s="118">
        <v>1837</v>
      </c>
      <c r="N6" s="9">
        <v>1841</v>
      </c>
      <c r="O6" s="9">
        <v>0</v>
      </c>
      <c r="P6" s="118">
        <v>1841</v>
      </c>
      <c r="R6" s="9">
        <v>1851</v>
      </c>
      <c r="S6" s="9">
        <v>0</v>
      </c>
      <c r="T6" s="118">
        <v>1851</v>
      </c>
    </row>
    <row r="7" spans="1:20" s="5" customFormat="1" ht="11.25">
      <c r="A7" s="5" t="s">
        <v>10</v>
      </c>
      <c r="B7" s="9">
        <v>335</v>
      </c>
      <c r="C7" s="9">
        <v>0</v>
      </c>
      <c r="D7" s="118">
        <v>335</v>
      </c>
      <c r="F7" s="9">
        <v>338</v>
      </c>
      <c r="G7" s="9">
        <v>0</v>
      </c>
      <c r="H7" s="118">
        <v>338</v>
      </c>
      <c r="J7" s="9">
        <v>269</v>
      </c>
      <c r="K7" s="9">
        <v>0</v>
      </c>
      <c r="L7" s="118">
        <v>269</v>
      </c>
      <c r="N7" s="9">
        <v>271</v>
      </c>
      <c r="O7" s="9"/>
      <c r="P7" s="118">
        <v>271</v>
      </c>
      <c r="R7" s="9">
        <v>275</v>
      </c>
      <c r="S7" s="9"/>
      <c r="T7" s="118">
        <v>275</v>
      </c>
    </row>
    <row r="8" spans="1:20" s="5" customFormat="1" ht="11.25">
      <c r="A8" s="5" t="s">
        <v>11</v>
      </c>
      <c r="B8" s="9">
        <v>880</v>
      </c>
      <c r="C8" s="9">
        <v>0</v>
      </c>
      <c r="D8" s="118">
        <v>880</v>
      </c>
      <c r="F8" s="9">
        <v>844</v>
      </c>
      <c r="G8" s="9">
        <v>0</v>
      </c>
      <c r="H8" s="118">
        <v>844</v>
      </c>
      <c r="J8" s="9">
        <v>799</v>
      </c>
      <c r="K8" s="9"/>
      <c r="L8" s="118">
        <v>799</v>
      </c>
      <c r="N8" s="9">
        <v>807</v>
      </c>
      <c r="O8" s="9"/>
      <c r="P8" s="118">
        <v>807</v>
      </c>
      <c r="R8" s="9">
        <v>814</v>
      </c>
      <c r="S8" s="9"/>
      <c r="T8" s="118">
        <v>814</v>
      </c>
    </row>
    <row r="9" spans="1:20" s="5" customFormat="1" ht="11.25">
      <c r="A9" s="78" t="s">
        <v>12</v>
      </c>
      <c r="B9" s="9">
        <v>2712</v>
      </c>
      <c r="C9" s="9">
        <v>0</v>
      </c>
      <c r="D9" s="118">
        <v>2712</v>
      </c>
      <c r="F9" s="9">
        <v>2637</v>
      </c>
      <c r="G9" s="9"/>
      <c r="H9" s="118">
        <v>2637</v>
      </c>
      <c r="J9" s="9">
        <v>2665</v>
      </c>
      <c r="K9" s="9"/>
      <c r="L9" s="118">
        <v>2665</v>
      </c>
      <c r="N9" s="9">
        <v>2580</v>
      </c>
      <c r="O9" s="9"/>
      <c r="P9" s="118">
        <v>2580</v>
      </c>
      <c r="R9" s="9">
        <v>2569</v>
      </c>
      <c r="S9" s="9"/>
      <c r="T9" s="118">
        <v>2569</v>
      </c>
    </row>
    <row r="10" spans="1:20" s="5" customFormat="1" ht="11.25">
      <c r="A10" s="78" t="s">
        <v>119</v>
      </c>
      <c r="B10" s="10">
        <v>129</v>
      </c>
      <c r="C10" s="9">
        <v>0</v>
      </c>
      <c r="D10" s="110">
        <v>129</v>
      </c>
      <c r="F10" s="10">
        <v>129</v>
      </c>
      <c r="G10" s="9"/>
      <c r="H10" s="110">
        <v>129</v>
      </c>
      <c r="J10" s="10">
        <v>127</v>
      </c>
      <c r="K10" s="9"/>
      <c r="L10" s="110">
        <v>127</v>
      </c>
      <c r="N10" s="10">
        <v>124</v>
      </c>
      <c r="O10" s="9"/>
      <c r="P10" s="110">
        <v>124</v>
      </c>
      <c r="R10" s="10">
        <v>125</v>
      </c>
      <c r="S10" s="10"/>
      <c r="T10" s="110">
        <v>125</v>
      </c>
    </row>
    <row r="11" spans="1:20" s="5" customFormat="1" ht="11.25">
      <c r="A11" s="78" t="s">
        <v>78</v>
      </c>
      <c r="B11" s="10">
        <v>575</v>
      </c>
      <c r="C11" s="9"/>
      <c r="D11" s="110">
        <v>575</v>
      </c>
      <c r="F11" s="10">
        <v>536</v>
      </c>
      <c r="G11" s="9"/>
      <c r="H11" s="110">
        <v>536</v>
      </c>
      <c r="J11" s="10">
        <v>429</v>
      </c>
      <c r="K11" s="9"/>
      <c r="L11" s="110">
        <v>429</v>
      </c>
      <c r="N11" s="10">
        <v>371</v>
      </c>
      <c r="O11" s="9"/>
      <c r="P11" s="110">
        <v>371</v>
      </c>
      <c r="R11" s="10">
        <v>361</v>
      </c>
      <c r="S11" s="10"/>
      <c r="T11" s="110">
        <v>361</v>
      </c>
    </row>
    <row r="12" spans="1:20" s="5" customFormat="1" ht="11.25">
      <c r="A12" s="78" t="s">
        <v>120</v>
      </c>
      <c r="B12" s="10">
        <v>26</v>
      </c>
      <c r="C12" s="9"/>
      <c r="D12" s="110">
        <v>26</v>
      </c>
      <c r="F12" s="10">
        <v>58</v>
      </c>
      <c r="G12" s="9"/>
      <c r="H12" s="110">
        <v>58</v>
      </c>
      <c r="J12" s="10">
        <v>65</v>
      </c>
      <c r="K12" s="9"/>
      <c r="L12" s="110">
        <v>65</v>
      </c>
      <c r="N12" s="10">
        <v>66</v>
      </c>
      <c r="O12" s="9"/>
      <c r="P12" s="110">
        <v>66</v>
      </c>
      <c r="R12" s="10">
        <v>62</v>
      </c>
      <c r="S12" s="10"/>
      <c r="T12" s="110">
        <v>62</v>
      </c>
    </row>
    <row r="13" spans="1:20" s="5" customFormat="1" ht="11.25">
      <c r="A13" s="78" t="s">
        <v>13</v>
      </c>
      <c r="B13" s="10">
        <v>239</v>
      </c>
      <c r="C13" s="9">
        <v>99</v>
      </c>
      <c r="D13" s="110">
        <v>338</v>
      </c>
      <c r="F13" s="10">
        <v>110</v>
      </c>
      <c r="G13" s="9">
        <v>92</v>
      </c>
      <c r="H13" s="110">
        <v>202</v>
      </c>
      <c r="J13" s="10">
        <v>106</v>
      </c>
      <c r="K13" s="9">
        <v>86</v>
      </c>
      <c r="L13" s="110">
        <v>192</v>
      </c>
      <c r="N13" s="10">
        <v>106</v>
      </c>
      <c r="O13" s="9">
        <v>78</v>
      </c>
      <c r="P13" s="110">
        <v>184</v>
      </c>
      <c r="R13" s="10">
        <v>97</v>
      </c>
      <c r="S13" s="10">
        <f>66</f>
        <v>66</v>
      </c>
      <c r="T13" s="110">
        <v>163</v>
      </c>
    </row>
    <row r="14" spans="1:20" s="5" customFormat="1" ht="11.25">
      <c r="A14" s="79" t="s">
        <v>14</v>
      </c>
      <c r="B14" s="80">
        <f>SUM(B6:B13)-1</f>
        <v>6743</v>
      </c>
      <c r="C14" s="80">
        <f>SUM(C6:C13)</f>
        <v>99</v>
      </c>
      <c r="D14" s="109">
        <v>6843</v>
      </c>
      <c r="E14" s="6"/>
      <c r="F14" s="80">
        <f>SUM(F6:F13)+1</f>
        <v>6497</v>
      </c>
      <c r="G14" s="80">
        <f>SUM(G6:G13)</f>
        <v>92</v>
      </c>
      <c r="H14" s="109">
        <v>6589</v>
      </c>
      <c r="I14" s="6"/>
      <c r="J14" s="80">
        <f>SUM(J6:J13)+1</f>
        <v>6298</v>
      </c>
      <c r="K14" s="80">
        <f>SUM(K6:K13)</f>
        <v>86</v>
      </c>
      <c r="L14" s="109">
        <v>6383</v>
      </c>
      <c r="M14" s="6"/>
      <c r="N14" s="80">
        <f>SUM(N6:N13)-2</f>
        <v>6164</v>
      </c>
      <c r="O14" s="80">
        <f>SUM(O6:O13)</f>
        <v>78</v>
      </c>
      <c r="P14" s="109">
        <v>6242</v>
      </c>
      <c r="R14" s="80">
        <f>SUM(R6:R13)</f>
        <v>6154</v>
      </c>
      <c r="S14" s="80">
        <f>SUM(S6:S13)</f>
        <v>66</v>
      </c>
      <c r="T14" s="109">
        <v>6220</v>
      </c>
    </row>
    <row r="15" spans="1:20" s="5" customFormat="1" ht="11.25">
      <c r="A15" s="81"/>
      <c r="B15" s="13"/>
      <c r="C15" s="10"/>
      <c r="D15" s="110"/>
      <c r="F15" s="13"/>
      <c r="G15" s="10"/>
      <c r="H15" s="110"/>
      <c r="J15" s="13"/>
      <c r="K15" s="10"/>
      <c r="L15" s="110"/>
      <c r="N15" s="13"/>
      <c r="O15" s="10"/>
      <c r="P15" s="110"/>
      <c r="R15" s="13"/>
      <c r="S15" s="13"/>
      <c r="T15" s="104"/>
    </row>
    <row r="16" spans="1:20" s="5" customFormat="1" ht="11.25">
      <c r="A16" s="82" t="s">
        <v>15</v>
      </c>
      <c r="B16" s="6"/>
      <c r="D16" s="108"/>
      <c r="F16" s="6"/>
      <c r="H16" s="108"/>
      <c r="J16" s="6"/>
      <c r="L16" s="108"/>
      <c r="N16" s="6"/>
      <c r="P16" s="108"/>
      <c r="R16" s="6"/>
      <c r="S16" s="6"/>
      <c r="T16" s="103"/>
    </row>
    <row r="17" spans="1:20" s="5" customFormat="1" ht="11.25">
      <c r="A17" s="78" t="s">
        <v>121</v>
      </c>
      <c r="B17" s="10">
        <v>1696</v>
      </c>
      <c r="C17" s="9">
        <v>0</v>
      </c>
      <c r="D17" s="110">
        <v>1696</v>
      </c>
      <c r="F17" s="10">
        <v>1725</v>
      </c>
      <c r="G17" s="9"/>
      <c r="H17" s="110">
        <v>1725</v>
      </c>
      <c r="J17" s="10">
        <v>1649</v>
      </c>
      <c r="K17" s="9"/>
      <c r="L17" s="110">
        <v>1649</v>
      </c>
      <c r="N17" s="10">
        <v>1816</v>
      </c>
      <c r="O17" s="9"/>
      <c r="P17" s="110">
        <v>1816</v>
      </c>
      <c r="R17" s="10">
        <v>1780</v>
      </c>
      <c r="S17" s="10"/>
      <c r="T17" s="110">
        <v>1780</v>
      </c>
    </row>
    <row r="18" spans="1:20" s="5" customFormat="1" ht="11.25">
      <c r="A18" s="78" t="s">
        <v>122</v>
      </c>
      <c r="B18" s="10">
        <v>1039</v>
      </c>
      <c r="C18" s="9">
        <v>0</v>
      </c>
      <c r="D18" s="110">
        <v>1039</v>
      </c>
      <c r="F18" s="10">
        <v>850</v>
      </c>
      <c r="G18" s="9"/>
      <c r="H18" s="110">
        <v>850</v>
      </c>
      <c r="J18" s="10">
        <v>986</v>
      </c>
      <c r="K18" s="9"/>
      <c r="L18" s="110">
        <v>986</v>
      </c>
      <c r="N18" s="10">
        <v>559</v>
      </c>
      <c r="O18" s="9"/>
      <c r="P18" s="110">
        <v>559</v>
      </c>
      <c r="R18" s="10">
        <v>1440</v>
      </c>
      <c r="S18" s="10"/>
      <c r="T18" s="110">
        <v>1440</v>
      </c>
    </row>
    <row r="19" spans="1:20" s="5" customFormat="1" ht="11.25">
      <c r="A19" s="78" t="s">
        <v>123</v>
      </c>
      <c r="B19" s="10">
        <v>870</v>
      </c>
      <c r="C19" s="9"/>
      <c r="D19" s="110">
        <v>870</v>
      </c>
      <c r="F19" s="10">
        <v>714</v>
      </c>
      <c r="G19" s="9"/>
      <c r="H19" s="110">
        <v>714</v>
      </c>
      <c r="J19" s="10">
        <v>435</v>
      </c>
      <c r="K19" s="9"/>
      <c r="L19" s="110">
        <v>435</v>
      </c>
      <c r="N19" s="10">
        <v>438</v>
      </c>
      <c r="O19" s="9"/>
      <c r="P19" s="110">
        <v>438</v>
      </c>
      <c r="R19" s="10">
        <v>808</v>
      </c>
      <c r="S19" s="10"/>
      <c r="T19" s="110">
        <v>808</v>
      </c>
    </row>
    <row r="20" spans="1:20" s="5" customFormat="1" ht="11.25">
      <c r="A20" s="78" t="s">
        <v>124</v>
      </c>
      <c r="B20" s="10"/>
      <c r="C20" s="9"/>
      <c r="D20" s="110"/>
      <c r="F20" s="10"/>
      <c r="G20" s="9"/>
      <c r="H20" s="110"/>
      <c r="J20" s="10"/>
      <c r="K20" s="9"/>
      <c r="L20" s="110"/>
      <c r="N20" s="10">
        <v>16</v>
      </c>
      <c r="O20" s="9"/>
      <c r="P20" s="110">
        <v>16</v>
      </c>
      <c r="R20" s="10">
        <v>16</v>
      </c>
      <c r="S20" s="10"/>
      <c r="T20" s="110">
        <v>16</v>
      </c>
    </row>
    <row r="21" spans="1:20" s="5" customFormat="1" ht="11.25">
      <c r="A21" s="78" t="s">
        <v>16</v>
      </c>
      <c r="B21" s="10">
        <v>764</v>
      </c>
      <c r="C21" s="9">
        <v>0</v>
      </c>
      <c r="D21" s="110">
        <v>764</v>
      </c>
      <c r="F21" s="10">
        <v>773</v>
      </c>
      <c r="G21" s="9"/>
      <c r="H21" s="110">
        <v>773</v>
      </c>
      <c r="J21" s="10">
        <v>816</v>
      </c>
      <c r="K21" s="9"/>
      <c r="L21" s="110">
        <v>816</v>
      </c>
      <c r="N21" s="10">
        <v>746</v>
      </c>
      <c r="O21" s="9"/>
      <c r="P21" s="110">
        <v>746</v>
      </c>
      <c r="R21" s="10">
        <v>713</v>
      </c>
      <c r="S21" s="10"/>
      <c r="T21" s="110">
        <v>713</v>
      </c>
    </row>
    <row r="22" spans="1:20" s="5" customFormat="1" ht="11.25">
      <c r="A22" s="78" t="s">
        <v>17</v>
      </c>
      <c r="B22" s="10">
        <v>241</v>
      </c>
      <c r="C22" s="9">
        <v>0</v>
      </c>
      <c r="D22" s="110">
        <v>241</v>
      </c>
      <c r="F22" s="10">
        <v>416</v>
      </c>
      <c r="G22" s="9"/>
      <c r="H22" s="110">
        <v>416</v>
      </c>
      <c r="J22" s="10">
        <v>288</v>
      </c>
      <c r="K22" s="9"/>
      <c r="L22" s="110">
        <v>288</v>
      </c>
      <c r="N22" s="10">
        <v>172</v>
      </c>
      <c r="O22" s="9"/>
      <c r="P22" s="110">
        <v>172</v>
      </c>
      <c r="R22" s="10">
        <v>42</v>
      </c>
      <c r="S22" s="10"/>
      <c r="T22" s="110">
        <v>42</v>
      </c>
    </row>
    <row r="23" spans="1:20" s="5" customFormat="1" ht="11.25">
      <c r="A23" s="5" t="s">
        <v>18</v>
      </c>
      <c r="B23" s="10">
        <v>8882</v>
      </c>
      <c r="C23" s="9">
        <v>0</v>
      </c>
      <c r="D23" s="110">
        <v>8882</v>
      </c>
      <c r="F23" s="10">
        <v>9605</v>
      </c>
      <c r="G23" s="9"/>
      <c r="H23" s="110">
        <f>9596+9</f>
        <v>9605</v>
      </c>
      <c r="J23" s="10">
        <v>8955</v>
      </c>
      <c r="K23" s="9"/>
      <c r="L23" s="110">
        <v>8955</v>
      </c>
      <c r="N23" s="10">
        <v>6716</v>
      </c>
      <c r="O23" s="9"/>
      <c r="P23" s="110">
        <v>6716</v>
      </c>
      <c r="R23" s="10">
        <v>7682</v>
      </c>
      <c r="S23" s="10"/>
      <c r="T23" s="110">
        <v>7682</v>
      </c>
    </row>
    <row r="24" spans="1:20" s="5" customFormat="1" ht="11.25">
      <c r="A24" s="5" t="s">
        <v>19</v>
      </c>
      <c r="B24" s="10">
        <v>1671</v>
      </c>
      <c r="C24" s="9">
        <v>-117</v>
      </c>
      <c r="D24" s="110">
        <v>1554</v>
      </c>
      <c r="F24" s="10">
        <v>2772</v>
      </c>
      <c r="G24" s="9">
        <v>-118</v>
      </c>
      <c r="H24" s="110">
        <v>2654</v>
      </c>
      <c r="J24" s="10">
        <v>2534</v>
      </c>
      <c r="K24" s="9">
        <v>-92</v>
      </c>
      <c r="L24" s="110">
        <v>2442</v>
      </c>
      <c r="N24" s="10">
        <v>2005</v>
      </c>
      <c r="O24" s="9">
        <v>-57</v>
      </c>
      <c r="P24" s="110">
        <v>1948</v>
      </c>
      <c r="R24" s="10">
        <v>1737</v>
      </c>
      <c r="S24" s="10">
        <f>-33</f>
        <v>-33</v>
      </c>
      <c r="T24" s="110">
        <v>1704</v>
      </c>
    </row>
    <row r="25" spans="1:20" s="5" customFormat="1" ht="11.25">
      <c r="A25" s="5" t="s">
        <v>20</v>
      </c>
      <c r="B25" s="10">
        <v>1170</v>
      </c>
      <c r="C25" s="9">
        <v>0</v>
      </c>
      <c r="D25" s="110">
        <v>1170</v>
      </c>
      <c r="F25" s="10">
        <v>1092</v>
      </c>
      <c r="G25" s="9"/>
      <c r="H25" s="110">
        <v>1092</v>
      </c>
      <c r="J25" s="10">
        <v>1133</v>
      </c>
      <c r="K25" s="9"/>
      <c r="L25" s="110">
        <v>1133</v>
      </c>
      <c r="N25" s="10">
        <v>1060</v>
      </c>
      <c r="O25" s="9"/>
      <c r="P25" s="110">
        <v>1060</v>
      </c>
      <c r="R25" s="10">
        <v>1061</v>
      </c>
      <c r="S25" s="10" t="s">
        <v>155</v>
      </c>
      <c r="T25" s="110">
        <v>1061</v>
      </c>
    </row>
    <row r="26" spans="1:20" s="5" customFormat="1" ht="11.25">
      <c r="A26" s="5" t="s">
        <v>125</v>
      </c>
      <c r="B26" s="10">
        <v>167</v>
      </c>
      <c r="C26" s="9"/>
      <c r="D26" s="110">
        <v>167</v>
      </c>
      <c r="F26" s="10">
        <v>110</v>
      </c>
      <c r="G26" s="9"/>
      <c r="H26" s="110">
        <v>110</v>
      </c>
      <c r="J26" s="10">
        <v>106</v>
      </c>
      <c r="K26" s="9"/>
      <c r="L26" s="110">
        <v>106</v>
      </c>
      <c r="N26" s="10">
        <v>169</v>
      </c>
      <c r="O26" s="9"/>
      <c r="P26" s="110">
        <v>169</v>
      </c>
      <c r="R26" s="10">
        <v>152</v>
      </c>
      <c r="S26" s="10"/>
      <c r="T26" s="110">
        <v>152</v>
      </c>
    </row>
    <row r="27" spans="1:20" s="5" customFormat="1" ht="11.25">
      <c r="A27" s="78" t="s">
        <v>21</v>
      </c>
      <c r="B27" s="83">
        <v>687</v>
      </c>
      <c r="C27" s="9">
        <v>0</v>
      </c>
      <c r="D27" s="107">
        <v>687</v>
      </c>
      <c r="F27" s="83">
        <v>515</v>
      </c>
      <c r="G27" s="9"/>
      <c r="H27" s="107">
        <v>515</v>
      </c>
      <c r="J27" s="83">
        <v>775</v>
      </c>
      <c r="K27" s="9"/>
      <c r="L27" s="107">
        <v>775</v>
      </c>
      <c r="N27" s="83">
        <v>466</v>
      </c>
      <c r="O27" s="9"/>
      <c r="P27" s="107">
        <v>466</v>
      </c>
      <c r="R27" s="83">
        <v>446</v>
      </c>
      <c r="S27" s="83"/>
      <c r="T27" s="107">
        <v>446</v>
      </c>
    </row>
    <row r="28" spans="1:20" s="5" customFormat="1" ht="11.25">
      <c r="A28" s="78" t="s">
        <v>99</v>
      </c>
      <c r="B28" s="83">
        <v>41</v>
      </c>
      <c r="C28" s="9">
        <v>0</v>
      </c>
      <c r="D28" s="107">
        <v>41</v>
      </c>
      <c r="F28" s="83">
        <v>101</v>
      </c>
      <c r="G28" s="9"/>
      <c r="H28" s="107">
        <v>101</v>
      </c>
      <c r="J28" s="83">
        <v>91</v>
      </c>
      <c r="K28" s="9"/>
      <c r="L28" s="107">
        <v>91</v>
      </c>
      <c r="N28" s="83">
        <v>218</v>
      </c>
      <c r="O28" s="9"/>
      <c r="P28" s="107">
        <v>218</v>
      </c>
      <c r="R28" s="83">
        <v>190</v>
      </c>
      <c r="S28" s="83"/>
      <c r="T28" s="107">
        <v>190</v>
      </c>
    </row>
    <row r="29" spans="1:20" s="5" customFormat="1" ht="11.25">
      <c r="A29" s="78" t="s">
        <v>22</v>
      </c>
      <c r="B29" s="83">
        <v>3063</v>
      </c>
      <c r="C29" s="9">
        <v>0</v>
      </c>
      <c r="D29" s="107">
        <v>3063</v>
      </c>
      <c r="F29" s="83">
        <v>2414</v>
      </c>
      <c r="G29" s="9"/>
      <c r="H29" s="107">
        <v>2414</v>
      </c>
      <c r="J29" s="83">
        <v>2146</v>
      </c>
      <c r="K29" s="9"/>
      <c r="L29" s="107">
        <v>2146</v>
      </c>
      <c r="N29" s="83">
        <v>4447</v>
      </c>
      <c r="O29" s="9"/>
      <c r="P29" s="107">
        <v>4447</v>
      </c>
      <c r="R29" s="83">
        <v>3093</v>
      </c>
      <c r="S29" s="83"/>
      <c r="T29" s="107">
        <v>3093</v>
      </c>
    </row>
    <row r="30" spans="1:20" s="5" customFormat="1" ht="11.25">
      <c r="A30" s="79" t="s">
        <v>23</v>
      </c>
      <c r="B30" s="80">
        <f>SUM(B17:B29)+1</f>
        <v>20292</v>
      </c>
      <c r="C30" s="80">
        <f>SUM(C17:C29)</f>
        <v>-117</v>
      </c>
      <c r="D30" s="109">
        <v>20174</v>
      </c>
      <c r="F30" s="80">
        <f>SUM(F17:F29)</f>
        <v>21087</v>
      </c>
      <c r="G30" s="80">
        <f>SUM(G17:G29)</f>
        <v>-118</v>
      </c>
      <c r="H30" s="109">
        <v>20969</v>
      </c>
      <c r="J30" s="80">
        <f>SUM(J17:J29)</f>
        <v>19914</v>
      </c>
      <c r="K30" s="80">
        <f>SUM(K17:K29)</f>
        <v>-92</v>
      </c>
      <c r="L30" s="109">
        <v>19822</v>
      </c>
      <c r="N30" s="80">
        <f>SUM(N17:N29)</f>
        <v>18828</v>
      </c>
      <c r="O30" s="80">
        <f>SUM(O17:O29)</f>
        <v>-57</v>
      </c>
      <c r="P30" s="109">
        <v>18771</v>
      </c>
      <c r="R30" s="80">
        <f>SUM(R17:R29)+1</f>
        <v>19161</v>
      </c>
      <c r="S30" s="80">
        <f>SUM(S17:S29)</f>
        <v>-33</v>
      </c>
      <c r="T30" s="109">
        <v>19128</v>
      </c>
    </row>
    <row r="31" spans="1:20" s="5" customFormat="1" ht="12" thickBot="1">
      <c r="A31" s="84" t="s">
        <v>24</v>
      </c>
      <c r="B31" s="85">
        <f>B14+B30</f>
        <v>27035</v>
      </c>
      <c r="C31" s="85">
        <f>C14+C30+0.6</f>
        <v>-17.399999999999999</v>
      </c>
      <c r="D31" s="106">
        <v>27018</v>
      </c>
      <c r="F31" s="85">
        <f>F14+F30</f>
        <v>27584</v>
      </c>
      <c r="G31" s="85">
        <f>G14+G30-0.5</f>
        <v>-26.5</v>
      </c>
      <c r="H31" s="106">
        <f>27549+8</f>
        <v>27557</v>
      </c>
      <c r="J31" s="85">
        <f>J14+J30</f>
        <v>26212</v>
      </c>
      <c r="K31" s="85">
        <f>K14+K30-0.5</f>
        <v>-6.5</v>
      </c>
      <c r="L31" s="106">
        <v>26205</v>
      </c>
      <c r="N31" s="85">
        <f>N14+N30</f>
        <v>24992</v>
      </c>
      <c r="O31" s="85">
        <f>O14+O30</f>
        <v>21</v>
      </c>
      <c r="P31" s="106">
        <v>25013</v>
      </c>
      <c r="R31" s="85">
        <f>R14+R30</f>
        <v>25315</v>
      </c>
      <c r="S31" s="85">
        <f>S14+S30</f>
        <v>33</v>
      </c>
      <c r="T31" s="106">
        <v>25348</v>
      </c>
    </row>
    <row r="32" spans="1:20" s="5" customFormat="1" ht="11.25">
      <c r="A32" s="78"/>
      <c r="B32" s="13"/>
      <c r="C32" s="10"/>
      <c r="D32" s="110"/>
      <c r="F32" s="13"/>
      <c r="G32" s="10"/>
      <c r="H32" s="110"/>
      <c r="J32" s="13"/>
      <c r="K32" s="10"/>
      <c r="L32" s="110"/>
      <c r="N32" s="13"/>
      <c r="O32" s="10"/>
      <c r="P32" s="110"/>
      <c r="R32" s="13"/>
      <c r="S32" s="13"/>
      <c r="T32" s="104"/>
    </row>
    <row r="33" spans="1:20" s="5" customFormat="1" ht="11.25">
      <c r="A33" s="81" t="s">
        <v>25</v>
      </c>
      <c r="B33" s="86"/>
      <c r="C33" s="83"/>
      <c r="D33" s="107"/>
      <c r="F33" s="86"/>
      <c r="G33" s="83"/>
      <c r="H33" s="107"/>
      <c r="J33" s="86"/>
      <c r="K33" s="83"/>
      <c r="L33" s="107"/>
      <c r="N33" s="86"/>
      <c r="O33" s="83"/>
      <c r="P33" s="107"/>
      <c r="R33" s="86"/>
      <c r="S33" s="86"/>
      <c r="T33" s="105"/>
    </row>
    <row r="34" spans="1:20" s="5" customFormat="1" ht="11.25">
      <c r="A34" s="81" t="s">
        <v>26</v>
      </c>
      <c r="B34" s="86">
        <v>5516</v>
      </c>
      <c r="C34" s="86">
        <v>-348.5</v>
      </c>
      <c r="D34" s="105">
        <v>5168</v>
      </c>
      <c r="E34" s="81"/>
      <c r="F34" s="86">
        <v>5339</v>
      </c>
      <c r="G34" s="86">
        <v>-313</v>
      </c>
      <c r="H34" s="105">
        <v>5028</v>
      </c>
      <c r="I34" s="81"/>
      <c r="J34" s="86">
        <v>5078</v>
      </c>
      <c r="K34" s="86">
        <v>-289</v>
      </c>
      <c r="L34" s="105">
        <v>4789</v>
      </c>
      <c r="M34" s="81"/>
      <c r="N34" s="86">
        <v>5794</v>
      </c>
      <c r="O34" s="86">
        <v>-263</v>
      </c>
      <c r="P34" s="105">
        <v>5532</v>
      </c>
      <c r="Q34" s="78"/>
      <c r="R34" s="86">
        <v>5553</v>
      </c>
      <c r="S34" s="86">
        <f>-219-0.5</f>
        <v>-219.5</v>
      </c>
      <c r="T34" s="105">
        <v>5334</v>
      </c>
    </row>
    <row r="35" spans="1:20" s="5" customFormat="1" ht="11.25">
      <c r="A35" s="78" t="s">
        <v>103</v>
      </c>
      <c r="B35" s="10">
        <v>12</v>
      </c>
      <c r="C35" s="9"/>
      <c r="D35" s="110">
        <v>12</v>
      </c>
      <c r="F35" s="10">
        <v>11</v>
      </c>
      <c r="G35" s="9"/>
      <c r="H35" s="110">
        <v>11</v>
      </c>
      <c r="J35" s="10">
        <v>15</v>
      </c>
      <c r="K35" s="9"/>
      <c r="L35" s="110">
        <v>15</v>
      </c>
      <c r="N35" s="10">
        <v>11</v>
      </c>
      <c r="O35" s="9"/>
      <c r="P35" s="110">
        <v>11</v>
      </c>
      <c r="R35" s="10">
        <v>13</v>
      </c>
      <c r="S35" s="10"/>
      <c r="T35" s="110">
        <v>13</v>
      </c>
    </row>
    <row r="36" spans="1:20" s="5" customFormat="1" ht="11.25">
      <c r="A36" s="79" t="s">
        <v>28</v>
      </c>
      <c r="B36" s="80">
        <f>B34+B35-0.4</f>
        <v>5527.6</v>
      </c>
      <c r="C36" s="80">
        <f>C34+C35-0.4</f>
        <v>-348.9</v>
      </c>
      <c r="D36" s="109">
        <v>5179</v>
      </c>
      <c r="F36" s="80">
        <f>F34+F35</f>
        <v>5350</v>
      </c>
      <c r="G36" s="80">
        <f>G34+G35</f>
        <v>-313</v>
      </c>
      <c r="H36" s="109">
        <v>5038</v>
      </c>
      <c r="J36" s="80">
        <f t="shared" ref="J36:K36" si="0">J34+J35</f>
        <v>5093</v>
      </c>
      <c r="K36" s="80">
        <f t="shared" si="0"/>
        <v>-289</v>
      </c>
      <c r="L36" s="109">
        <v>4804</v>
      </c>
      <c r="N36" s="80">
        <f t="shared" ref="N36:O36" si="1">N34+N35</f>
        <v>5805</v>
      </c>
      <c r="O36" s="80">
        <f t="shared" si="1"/>
        <v>-263</v>
      </c>
      <c r="P36" s="109">
        <v>5542</v>
      </c>
      <c r="R36" s="80">
        <f t="shared" ref="R36:S36" si="2">R34+R35</f>
        <v>5566</v>
      </c>
      <c r="S36" s="80">
        <f t="shared" si="2"/>
        <v>-219.5</v>
      </c>
      <c r="T36" s="109">
        <v>5346</v>
      </c>
    </row>
    <row r="37" spans="1:20" s="5" customFormat="1" ht="11.25">
      <c r="B37" s="13"/>
      <c r="C37" s="10"/>
      <c r="D37" s="110"/>
      <c r="F37" s="13"/>
      <c r="G37" s="10"/>
      <c r="H37" s="110"/>
      <c r="J37" s="13"/>
      <c r="K37" s="10"/>
      <c r="L37" s="110"/>
      <c r="N37" s="13"/>
      <c r="O37" s="10"/>
      <c r="P37" s="110"/>
      <c r="R37" s="13"/>
      <c r="S37" s="13"/>
      <c r="T37" s="104"/>
    </row>
    <row r="38" spans="1:20" s="5" customFormat="1" ht="11.25">
      <c r="A38" s="6" t="s">
        <v>29</v>
      </c>
      <c r="B38" s="13"/>
      <c r="C38" s="10"/>
      <c r="D38" s="110"/>
      <c r="F38" s="13"/>
      <c r="G38" s="10"/>
      <c r="H38" s="110"/>
      <c r="J38" s="13"/>
      <c r="K38" s="10"/>
      <c r="L38" s="110"/>
      <c r="N38" s="13"/>
      <c r="O38" s="10"/>
      <c r="P38" s="110"/>
      <c r="R38" s="13"/>
      <c r="S38" s="13"/>
      <c r="T38" s="104"/>
    </row>
    <row r="39" spans="1:20" s="5" customFormat="1" ht="11.25">
      <c r="A39" s="77" t="s">
        <v>30</v>
      </c>
      <c r="B39" s="13"/>
      <c r="C39" s="10"/>
      <c r="D39" s="110"/>
      <c r="F39" s="13"/>
      <c r="G39" s="10"/>
      <c r="H39" s="110"/>
      <c r="J39" s="13"/>
      <c r="K39" s="10"/>
      <c r="L39" s="110"/>
      <c r="N39" s="13"/>
      <c r="O39" s="10"/>
      <c r="P39" s="110"/>
      <c r="R39" s="13"/>
      <c r="S39" s="13"/>
      <c r="T39" s="104"/>
    </row>
    <row r="40" spans="1:20" s="5" customFormat="1" ht="11.25">
      <c r="A40" s="5" t="s">
        <v>31</v>
      </c>
      <c r="B40" s="10">
        <v>1669</v>
      </c>
      <c r="C40" s="9"/>
      <c r="D40" s="110">
        <v>1669</v>
      </c>
      <c r="F40" s="10">
        <v>1704</v>
      </c>
      <c r="G40" s="9"/>
      <c r="H40" s="110">
        <v>1704</v>
      </c>
      <c r="J40" s="10">
        <v>2168</v>
      </c>
      <c r="K40" s="9"/>
      <c r="L40" s="110">
        <v>2168</v>
      </c>
      <c r="N40" s="10">
        <v>2254</v>
      </c>
      <c r="O40" s="9"/>
      <c r="P40" s="110">
        <v>2254</v>
      </c>
      <c r="R40" s="10">
        <v>2288</v>
      </c>
      <c r="S40" s="10"/>
      <c r="T40" s="110">
        <v>2288</v>
      </c>
    </row>
    <row r="41" spans="1:20" s="5" customFormat="1" ht="11.25">
      <c r="A41" s="78" t="s">
        <v>32</v>
      </c>
      <c r="B41" s="83">
        <v>54</v>
      </c>
      <c r="C41" s="9"/>
      <c r="D41" s="107">
        <v>54</v>
      </c>
      <c r="F41" s="83">
        <v>23</v>
      </c>
      <c r="G41" s="9"/>
      <c r="H41" s="107">
        <v>23</v>
      </c>
      <c r="J41" s="83">
        <v>34</v>
      </c>
      <c r="K41" s="9"/>
      <c r="L41" s="107">
        <v>34</v>
      </c>
      <c r="N41" s="83">
        <v>46</v>
      </c>
      <c r="O41" s="9"/>
      <c r="P41" s="107">
        <v>46</v>
      </c>
      <c r="R41" s="10">
        <v>54</v>
      </c>
      <c r="S41" s="10"/>
      <c r="T41" s="110">
        <v>54</v>
      </c>
    </row>
    <row r="42" spans="1:20" s="5" customFormat="1" ht="11.25">
      <c r="A42" s="5" t="s">
        <v>100</v>
      </c>
      <c r="B42" s="10">
        <v>1407</v>
      </c>
      <c r="C42" s="9"/>
      <c r="D42" s="110">
        <v>1407</v>
      </c>
      <c r="F42" s="10">
        <v>1448</v>
      </c>
      <c r="G42" s="9"/>
      <c r="H42" s="110">
        <v>1448</v>
      </c>
      <c r="J42" s="10">
        <v>1345</v>
      </c>
      <c r="K42" s="9"/>
      <c r="L42" s="110">
        <v>1345</v>
      </c>
      <c r="N42" s="10">
        <v>987</v>
      </c>
      <c r="O42" s="9"/>
      <c r="P42" s="110">
        <v>987</v>
      </c>
      <c r="R42" s="10">
        <v>1008</v>
      </c>
      <c r="S42" s="10"/>
      <c r="T42" s="110">
        <v>1008</v>
      </c>
    </row>
    <row r="43" spans="1:20" s="5" customFormat="1" ht="11.25">
      <c r="A43" s="78" t="s">
        <v>33</v>
      </c>
      <c r="B43" s="83">
        <v>438</v>
      </c>
      <c r="C43" s="9"/>
      <c r="D43" s="107">
        <v>438</v>
      </c>
      <c r="F43" s="83">
        <v>658</v>
      </c>
      <c r="G43" s="9"/>
      <c r="H43" s="107">
        <v>658</v>
      </c>
      <c r="J43" s="83">
        <v>574</v>
      </c>
      <c r="K43" s="9"/>
      <c r="L43" s="107">
        <v>574</v>
      </c>
      <c r="N43" s="83">
        <v>507</v>
      </c>
      <c r="O43" s="9"/>
      <c r="P43" s="107">
        <v>507</v>
      </c>
      <c r="R43" s="10">
        <v>407</v>
      </c>
      <c r="S43" s="10"/>
      <c r="T43" s="110">
        <v>407</v>
      </c>
    </row>
    <row r="44" spans="1:20" s="5" customFormat="1" ht="11.25">
      <c r="A44" s="78" t="s">
        <v>34</v>
      </c>
      <c r="B44" s="10">
        <v>1889</v>
      </c>
      <c r="C44" s="9"/>
      <c r="D44" s="110">
        <v>1889</v>
      </c>
      <c r="F44" s="10">
        <v>1707</v>
      </c>
      <c r="G44" s="9"/>
      <c r="H44" s="110">
        <v>1707</v>
      </c>
      <c r="J44" s="10">
        <v>1693</v>
      </c>
      <c r="K44" s="9"/>
      <c r="L44" s="110">
        <v>1693</v>
      </c>
      <c r="N44" s="10">
        <v>1971</v>
      </c>
      <c r="O44" s="9"/>
      <c r="P44" s="110">
        <v>1971</v>
      </c>
      <c r="R44" s="10">
        <v>1686</v>
      </c>
      <c r="S44" s="10"/>
      <c r="T44" s="110">
        <v>1686</v>
      </c>
    </row>
    <row r="45" spans="1:20" s="5" customFormat="1" ht="11.25">
      <c r="A45" s="79" t="s">
        <v>35</v>
      </c>
      <c r="B45" s="80">
        <f>SUM(B40:B44)-1</f>
        <v>5456</v>
      </c>
      <c r="C45" s="80">
        <f>SUM(C40:C44)</f>
        <v>0</v>
      </c>
      <c r="D45" s="109">
        <v>5456</v>
      </c>
      <c r="F45" s="80">
        <f t="shared" ref="F45:G45" si="3">SUM(F40:F44)</f>
        <v>5540</v>
      </c>
      <c r="G45" s="80">
        <f t="shared" si="3"/>
        <v>0</v>
      </c>
      <c r="H45" s="109">
        <v>5540</v>
      </c>
      <c r="J45" s="80">
        <f>SUM(J40:J44)+1</f>
        <v>5815</v>
      </c>
      <c r="K45" s="80">
        <f t="shared" ref="K45" si="4">SUM(K40:K44)</f>
        <v>0</v>
      </c>
      <c r="L45" s="109">
        <v>5815</v>
      </c>
      <c r="N45" s="80">
        <f t="shared" ref="N45:O45" si="5">SUM(N40:N44)</f>
        <v>5765</v>
      </c>
      <c r="O45" s="80">
        <f t="shared" si="5"/>
        <v>0</v>
      </c>
      <c r="P45" s="109">
        <v>5765</v>
      </c>
      <c r="R45" s="80">
        <f t="shared" ref="R45:S45" si="6">SUM(R40:R44)</f>
        <v>5443</v>
      </c>
      <c r="S45" s="80">
        <f t="shared" si="6"/>
        <v>0</v>
      </c>
      <c r="T45" s="109">
        <v>5443</v>
      </c>
    </row>
    <row r="46" spans="1:20" s="5" customFormat="1" ht="11.25">
      <c r="A46" s="78"/>
      <c r="B46" s="86"/>
      <c r="C46" s="83"/>
      <c r="D46" s="107"/>
      <c r="F46" s="86"/>
      <c r="G46" s="83"/>
      <c r="H46" s="107"/>
      <c r="J46" s="86"/>
      <c r="K46" s="83"/>
      <c r="L46" s="107"/>
      <c r="N46" s="86"/>
      <c r="O46" s="83"/>
      <c r="P46" s="107"/>
      <c r="R46" s="86"/>
      <c r="S46" s="86"/>
      <c r="T46" s="105"/>
    </row>
    <row r="47" spans="1:20" s="5" customFormat="1" ht="11.25">
      <c r="A47" s="82" t="s">
        <v>36</v>
      </c>
      <c r="B47" s="86"/>
      <c r="C47" s="86"/>
      <c r="D47" s="105"/>
      <c r="F47" s="86"/>
      <c r="G47" s="86"/>
      <c r="H47" s="105"/>
      <c r="J47" s="86"/>
      <c r="K47" s="86"/>
      <c r="L47" s="105"/>
      <c r="N47" s="86"/>
      <c r="O47" s="86"/>
      <c r="P47" s="105"/>
      <c r="R47" s="86"/>
      <c r="S47" s="86"/>
      <c r="T47" s="105"/>
    </row>
    <row r="48" spans="1:20" s="5" customFormat="1" ht="11.25">
      <c r="A48" s="78" t="s">
        <v>37</v>
      </c>
      <c r="B48" s="83">
        <v>919</v>
      </c>
      <c r="C48" s="9">
        <v>0</v>
      </c>
      <c r="D48" s="107">
        <v>919</v>
      </c>
      <c r="F48" s="83">
        <v>893</v>
      </c>
      <c r="G48" s="9"/>
      <c r="H48" s="107">
        <v>893</v>
      </c>
      <c r="J48" s="83">
        <v>490</v>
      </c>
      <c r="K48" s="9"/>
      <c r="L48" s="107">
        <v>490</v>
      </c>
      <c r="N48" s="83">
        <v>445</v>
      </c>
      <c r="O48" s="9"/>
      <c r="P48" s="107">
        <v>445</v>
      </c>
      <c r="R48" s="83">
        <v>723</v>
      </c>
      <c r="S48" s="83"/>
      <c r="T48" s="107">
        <v>723</v>
      </c>
    </row>
    <row r="49" spans="1:20" s="5" customFormat="1" ht="11.25">
      <c r="A49" s="78" t="s">
        <v>38</v>
      </c>
      <c r="B49" s="83">
        <v>5179</v>
      </c>
      <c r="C49" s="9">
        <v>0</v>
      </c>
      <c r="D49" s="107">
        <v>5179</v>
      </c>
      <c r="F49" s="83">
        <v>4868</v>
      </c>
      <c r="G49" s="9"/>
      <c r="H49" s="107">
        <f>4860+8</f>
        <v>4868</v>
      </c>
      <c r="J49" s="83">
        <v>4255</v>
      </c>
      <c r="K49" s="9"/>
      <c r="L49" s="107">
        <v>4255</v>
      </c>
      <c r="N49" s="83">
        <v>3385</v>
      </c>
      <c r="O49" s="9"/>
      <c r="P49" s="107">
        <v>3385</v>
      </c>
      <c r="R49" s="83">
        <v>4427</v>
      </c>
      <c r="S49" s="83"/>
      <c r="T49" s="107">
        <v>4427</v>
      </c>
    </row>
    <row r="50" spans="1:20" s="5" customFormat="1" ht="11.25">
      <c r="A50" s="78" t="s">
        <v>39</v>
      </c>
      <c r="B50" s="83">
        <v>95</v>
      </c>
      <c r="C50" s="9">
        <v>0</v>
      </c>
      <c r="D50" s="107">
        <v>95</v>
      </c>
      <c r="F50" s="83">
        <v>36</v>
      </c>
      <c r="G50" s="9"/>
      <c r="H50" s="107">
        <v>36</v>
      </c>
      <c r="J50" s="83">
        <v>25</v>
      </c>
      <c r="K50" s="9"/>
      <c r="L50" s="107">
        <v>25</v>
      </c>
      <c r="N50" s="83">
        <v>44</v>
      </c>
      <c r="O50" s="9"/>
      <c r="P50" s="107">
        <v>44</v>
      </c>
      <c r="R50" s="83">
        <v>115</v>
      </c>
      <c r="S50" s="83"/>
      <c r="T50" s="107">
        <v>115</v>
      </c>
    </row>
    <row r="51" spans="1:20" s="5" customFormat="1" ht="11.25">
      <c r="A51" s="78" t="s">
        <v>40</v>
      </c>
      <c r="B51" s="83">
        <v>5574</v>
      </c>
      <c r="C51" s="9">
        <v>331</v>
      </c>
      <c r="D51" s="107">
        <v>5905</v>
      </c>
      <c r="F51" s="83">
        <v>6570</v>
      </c>
      <c r="G51" s="9">
        <f>286</f>
        <v>286</v>
      </c>
      <c r="H51" s="107">
        <v>6856</v>
      </c>
      <c r="J51" s="83">
        <v>6050</v>
      </c>
      <c r="K51" s="9">
        <v>282</v>
      </c>
      <c r="L51" s="107">
        <v>6332</v>
      </c>
      <c r="N51" s="83">
        <v>5306</v>
      </c>
      <c r="O51" s="9">
        <v>283</v>
      </c>
      <c r="P51" s="107">
        <v>5589</v>
      </c>
      <c r="R51" s="83">
        <v>4355</v>
      </c>
      <c r="S51" s="83">
        <f>253</f>
        <v>253</v>
      </c>
      <c r="T51" s="107">
        <v>4608</v>
      </c>
    </row>
    <row r="52" spans="1:20" s="5" customFormat="1" ht="11.25">
      <c r="A52" s="78" t="s">
        <v>41</v>
      </c>
      <c r="B52" s="83">
        <v>3207</v>
      </c>
      <c r="C52" s="9">
        <v>0</v>
      </c>
      <c r="D52" s="107">
        <v>3207</v>
      </c>
      <c r="F52" s="83">
        <v>2772</v>
      </c>
      <c r="G52" s="9"/>
      <c r="H52" s="107">
        <v>2772</v>
      </c>
      <c r="J52" s="83">
        <v>2810</v>
      </c>
      <c r="K52" s="9"/>
      <c r="L52" s="107">
        <v>2810</v>
      </c>
      <c r="N52" s="83">
        <v>2933</v>
      </c>
      <c r="O52" s="9"/>
      <c r="P52" s="107">
        <v>2933</v>
      </c>
      <c r="R52" s="83">
        <v>3205</v>
      </c>
      <c r="S52" s="83"/>
      <c r="T52" s="107">
        <v>3205</v>
      </c>
    </row>
    <row r="53" spans="1:20" s="5" customFormat="1" ht="11.25">
      <c r="A53" s="78" t="s">
        <v>42</v>
      </c>
      <c r="B53" s="83">
        <v>24</v>
      </c>
      <c r="C53" s="9">
        <v>0</v>
      </c>
      <c r="D53" s="107">
        <v>24</v>
      </c>
      <c r="F53" s="83">
        <v>7</v>
      </c>
      <c r="G53" s="9"/>
      <c r="H53" s="107">
        <v>7</v>
      </c>
      <c r="J53" s="83">
        <v>7</v>
      </c>
      <c r="K53" s="9"/>
      <c r="L53" s="107">
        <v>7</v>
      </c>
      <c r="N53" s="83">
        <v>7</v>
      </c>
      <c r="O53" s="9"/>
      <c r="P53" s="107">
        <v>7</v>
      </c>
      <c r="R53" s="83">
        <v>21</v>
      </c>
      <c r="S53" s="83"/>
      <c r="T53" s="107">
        <v>21</v>
      </c>
    </row>
    <row r="54" spans="1:20" s="5" customFormat="1" ht="11.25">
      <c r="A54" s="78" t="s">
        <v>43</v>
      </c>
      <c r="B54" s="83">
        <v>1052</v>
      </c>
      <c r="C54" s="9"/>
      <c r="D54" s="107">
        <v>1052</v>
      </c>
      <c r="F54" s="83">
        <v>1548</v>
      </c>
      <c r="G54" s="9"/>
      <c r="H54" s="107">
        <v>1548</v>
      </c>
      <c r="J54" s="83">
        <v>1666</v>
      </c>
      <c r="K54" s="9"/>
      <c r="L54" s="107">
        <v>1666</v>
      </c>
      <c r="N54" s="83">
        <v>1303</v>
      </c>
      <c r="O54" s="9"/>
      <c r="P54" s="107">
        <v>1303</v>
      </c>
      <c r="R54" s="83">
        <v>1460</v>
      </c>
      <c r="S54" s="83"/>
      <c r="T54" s="107">
        <v>1460</v>
      </c>
    </row>
    <row r="55" spans="1:20" s="5" customFormat="1" ht="11.25">
      <c r="A55" s="79" t="s">
        <v>44</v>
      </c>
      <c r="B55" s="80">
        <f>SUM(B48:B54)+1</f>
        <v>16051</v>
      </c>
      <c r="C55" s="80">
        <f>SUM(C48:C54)</f>
        <v>331</v>
      </c>
      <c r="D55" s="109">
        <v>16382</v>
      </c>
      <c r="F55" s="80">
        <f>SUM(F48:F54)</f>
        <v>16694</v>
      </c>
      <c r="G55" s="80">
        <f t="shared" ref="G55" si="7">SUM(G48:G54)</f>
        <v>286</v>
      </c>
      <c r="H55" s="109">
        <v>16980</v>
      </c>
      <c r="J55" s="80">
        <f>SUM(J48:J54)+1</f>
        <v>15304</v>
      </c>
      <c r="K55" s="80">
        <f t="shared" ref="K55" si="8">SUM(K48:K54)</f>
        <v>282</v>
      </c>
      <c r="L55" s="109">
        <v>15586</v>
      </c>
      <c r="N55" s="80">
        <f>SUM(N48:N54)-1</f>
        <v>13422</v>
      </c>
      <c r="O55" s="80">
        <f t="shared" ref="O55" si="9">SUM(O48:O54)</f>
        <v>283</v>
      </c>
      <c r="P55" s="109">
        <v>13705</v>
      </c>
      <c r="R55" s="80">
        <f t="shared" ref="R55:S55" si="10">SUM(R48:R54)</f>
        <v>14306</v>
      </c>
      <c r="S55" s="80">
        <f t="shared" si="10"/>
        <v>253</v>
      </c>
      <c r="T55" s="109">
        <v>14558</v>
      </c>
    </row>
    <row r="56" spans="1:20" s="5" customFormat="1" ht="11.25">
      <c r="A56" s="79" t="s">
        <v>45</v>
      </c>
      <c r="B56" s="80">
        <f>B45+B55</f>
        <v>21507</v>
      </c>
      <c r="C56" s="80">
        <f>C45+C55</f>
        <v>331</v>
      </c>
      <c r="D56" s="109">
        <v>21838</v>
      </c>
      <c r="F56" s="80">
        <f>F45+F55</f>
        <v>22234</v>
      </c>
      <c r="G56" s="80">
        <f t="shared" ref="G56" si="11">G45+G55</f>
        <v>286</v>
      </c>
      <c r="H56" s="109">
        <v>22520</v>
      </c>
      <c r="J56" s="80">
        <f t="shared" ref="J56:K56" si="12">J45+J55</f>
        <v>21119</v>
      </c>
      <c r="K56" s="80">
        <f t="shared" si="12"/>
        <v>282</v>
      </c>
      <c r="L56" s="109">
        <v>21401</v>
      </c>
      <c r="N56" s="80">
        <f t="shared" ref="N56:O56" si="13">N45+N55</f>
        <v>19187</v>
      </c>
      <c r="O56" s="80">
        <f t="shared" si="13"/>
        <v>283</v>
      </c>
      <c r="P56" s="109">
        <v>19470</v>
      </c>
      <c r="R56" s="80">
        <f t="shared" ref="R56" si="14">R45+R55</f>
        <v>19749</v>
      </c>
      <c r="S56" s="80">
        <f>S45+S55</f>
        <v>253</v>
      </c>
      <c r="T56" s="109">
        <v>20001</v>
      </c>
    </row>
    <row r="57" spans="1:20" s="5" customFormat="1" ht="12" thickBot="1">
      <c r="A57" s="84" t="s">
        <v>46</v>
      </c>
      <c r="B57" s="85">
        <f>B56+B36</f>
        <v>27034.6</v>
      </c>
      <c r="C57" s="85">
        <f>C56+C36+1</f>
        <v>-16.899999999999977</v>
      </c>
      <c r="D57" s="106">
        <v>27018</v>
      </c>
      <c r="F57" s="85">
        <f>F56+F36</f>
        <v>27584</v>
      </c>
      <c r="G57" s="85">
        <f>G56+G36</f>
        <v>-27</v>
      </c>
      <c r="H57" s="106">
        <f>27558-1</f>
        <v>27557</v>
      </c>
      <c r="J57" s="85">
        <f t="shared" ref="J57:K57" si="15">J56+J36</f>
        <v>26212</v>
      </c>
      <c r="K57" s="85">
        <f t="shared" si="15"/>
        <v>-7</v>
      </c>
      <c r="L57" s="106">
        <v>26205</v>
      </c>
      <c r="N57" s="85">
        <f t="shared" ref="N57" si="16">N56+N36</f>
        <v>24992</v>
      </c>
      <c r="O57" s="85">
        <f>O56+O36+0.5</f>
        <v>20.5</v>
      </c>
      <c r="P57" s="106">
        <v>25013</v>
      </c>
      <c r="R57" s="85">
        <f t="shared" ref="R57" si="17">R56+R36</f>
        <v>25315</v>
      </c>
      <c r="S57" s="85">
        <f>S56+S36-1</f>
        <v>32.5</v>
      </c>
      <c r="T57" s="106">
        <v>25348</v>
      </c>
    </row>
    <row r="58" spans="1:20" s="5" customFormat="1" ht="11.25">
      <c r="A58" s="81"/>
      <c r="B58" s="81"/>
      <c r="C58" s="78"/>
      <c r="D58" s="78"/>
      <c r="F58" s="81"/>
      <c r="G58" s="78"/>
      <c r="H58" s="78"/>
      <c r="J58" s="81"/>
      <c r="K58" s="78"/>
      <c r="L58" s="78"/>
      <c r="N58" s="81"/>
      <c r="O58" s="78"/>
      <c r="P58" s="78"/>
      <c r="R58" s="81"/>
      <c r="S58" s="78"/>
      <c r="T58" s="78"/>
    </row>
    <row r="59" spans="1:20" s="5" customFormat="1" ht="11.25">
      <c r="A59" s="6"/>
      <c r="C59" s="139"/>
      <c r="G59" s="139"/>
      <c r="J59" s="10"/>
      <c r="K59" s="10"/>
      <c r="O59" s="10"/>
      <c r="P59" s="10"/>
      <c r="S59" s="10"/>
    </row>
    <row r="60" spans="1:20" s="5" customFormat="1" ht="11.25">
      <c r="A60" s="6"/>
      <c r="C60" s="139"/>
      <c r="G60" s="139"/>
      <c r="H60" s="87"/>
      <c r="K60" s="10"/>
      <c r="L60" s="87"/>
      <c r="N60" s="87"/>
      <c r="O60" s="10"/>
    </row>
    <row r="61" spans="1:20">
      <c r="C61" s="140"/>
      <c r="G61" s="140"/>
      <c r="K61" s="138"/>
      <c r="O61" s="138"/>
      <c r="S61" s="138"/>
    </row>
  </sheetData>
  <sheetProtection password="E959" sheet="1" objects="1" scenarios="1"/>
  <pageMargins left="0.75" right="0.75" top="1" bottom="1" header="0.5" footer="0.5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showZeros="0" zoomScaleNormal="100" workbookViewId="0">
      <selection activeCell="F51" sqref="F51"/>
    </sheetView>
  </sheetViews>
  <sheetFormatPr defaultRowHeight="12"/>
  <cols>
    <col min="1" max="1" width="46" style="12" customWidth="1"/>
    <col min="2" max="2" width="9.33203125" style="1"/>
    <col min="3" max="3" width="9.83203125" style="1" bestFit="1" customWidth="1"/>
    <col min="4" max="4" width="10.5" style="1" bestFit="1" customWidth="1"/>
    <col min="5" max="5" width="4.1640625" style="1" customWidth="1"/>
    <col min="6" max="7" width="9.33203125" style="1"/>
    <col min="8" max="8" width="10.5" style="1" bestFit="1" customWidth="1"/>
    <col min="9" max="9" width="4.1640625" style="1" customWidth="1"/>
    <col min="10" max="11" width="9.33203125" style="1"/>
    <col min="12" max="12" width="10.5" style="1" bestFit="1" customWidth="1"/>
    <col min="13" max="13" width="4.1640625" style="1" customWidth="1"/>
    <col min="14" max="15" width="9.33203125" style="1"/>
    <col min="16" max="16" width="10.5" style="1" bestFit="1" customWidth="1"/>
    <col min="17" max="17" width="4.1640625" style="1" customWidth="1"/>
    <col min="18" max="18" width="9.33203125" style="5"/>
    <col min="19" max="19" width="9.33203125" style="5" customWidth="1"/>
    <col min="20" max="20" width="10.5" style="5" customWidth="1"/>
    <col min="21" max="16384" width="9.33203125" style="1"/>
  </cols>
  <sheetData>
    <row r="1" spans="1:20" ht="16.5" thickBot="1">
      <c r="A1" s="2" t="s">
        <v>161</v>
      </c>
      <c r="B1" s="3"/>
      <c r="C1" s="3"/>
      <c r="D1" s="3"/>
      <c r="E1" s="3"/>
      <c r="F1" s="3"/>
      <c r="G1" s="3"/>
      <c r="H1" s="3"/>
      <c r="I1" s="4"/>
      <c r="J1" s="3"/>
      <c r="K1" s="3"/>
      <c r="L1" s="3"/>
      <c r="M1" s="4"/>
      <c r="N1" s="3"/>
      <c r="O1" s="3"/>
      <c r="P1" s="3"/>
    </row>
    <row r="2" spans="1:20">
      <c r="A2" s="131" t="s">
        <v>0</v>
      </c>
      <c r="B2" s="129">
        <v>2017</v>
      </c>
      <c r="C2" s="128" t="s">
        <v>1</v>
      </c>
      <c r="D2" s="129" t="s">
        <v>104</v>
      </c>
      <c r="F2" s="129">
        <v>2017</v>
      </c>
      <c r="G2" s="128" t="s">
        <v>1</v>
      </c>
      <c r="H2" s="129" t="s">
        <v>104</v>
      </c>
      <c r="J2" s="129">
        <v>2017</v>
      </c>
      <c r="K2" s="128" t="s">
        <v>1</v>
      </c>
      <c r="L2" s="129" t="s">
        <v>104</v>
      </c>
      <c r="N2" s="129">
        <v>2017</v>
      </c>
      <c r="O2" s="128" t="s">
        <v>1</v>
      </c>
      <c r="P2" s="129" t="s">
        <v>104</v>
      </c>
      <c r="R2" s="129">
        <v>2016</v>
      </c>
      <c r="S2" s="128" t="s">
        <v>1</v>
      </c>
      <c r="T2" s="129" t="s">
        <v>104</v>
      </c>
    </row>
    <row r="3" spans="1:20">
      <c r="A3" s="127" t="s">
        <v>2</v>
      </c>
      <c r="B3" s="125" t="s">
        <v>3</v>
      </c>
      <c r="C3" s="124"/>
      <c r="D3" s="123" t="s">
        <v>106</v>
      </c>
      <c r="F3" s="125" t="s">
        <v>4</v>
      </c>
      <c r="G3" s="124"/>
      <c r="H3" s="123" t="s">
        <v>107</v>
      </c>
      <c r="J3" s="125" t="s">
        <v>5</v>
      </c>
      <c r="K3" s="124"/>
      <c r="L3" s="123" t="s">
        <v>108</v>
      </c>
      <c r="N3" s="125" t="s">
        <v>6</v>
      </c>
      <c r="O3" s="124"/>
      <c r="P3" s="123" t="s">
        <v>109</v>
      </c>
      <c r="R3" s="123" t="s">
        <v>3</v>
      </c>
      <c r="S3" s="124"/>
      <c r="T3" s="123" t="s">
        <v>105</v>
      </c>
    </row>
    <row r="4" spans="1:20">
      <c r="D4" s="102"/>
      <c r="H4" s="102"/>
      <c r="L4" s="102"/>
      <c r="P4" s="102"/>
      <c r="R4" s="1"/>
      <c r="S4" s="1"/>
      <c r="T4" s="102"/>
    </row>
    <row r="5" spans="1:20">
      <c r="A5" s="6" t="s">
        <v>47</v>
      </c>
      <c r="B5" s="13">
        <v>5566</v>
      </c>
      <c r="C5" s="13">
        <v>-220</v>
      </c>
      <c r="D5" s="104">
        <f>B5+C5+0.4</f>
        <v>5346.4</v>
      </c>
      <c r="E5" s="13"/>
      <c r="F5" s="13">
        <v>5566</v>
      </c>
      <c r="G5" s="13">
        <v>-220</v>
      </c>
      <c r="H5" s="104">
        <f>F5+G5</f>
        <v>5346</v>
      </c>
      <c r="I5" s="13"/>
      <c r="J5" s="13">
        <v>5566</v>
      </c>
      <c r="K5" s="13">
        <v>-220</v>
      </c>
      <c r="L5" s="104">
        <f>J5+K5+0.4</f>
        <v>5346.4</v>
      </c>
      <c r="M5" s="13"/>
      <c r="N5" s="13">
        <v>5566</v>
      </c>
      <c r="O5" s="13">
        <v>-220</v>
      </c>
      <c r="P5" s="104">
        <f>N5+O5</f>
        <v>5346</v>
      </c>
      <c r="R5" s="13">
        <v>9714</v>
      </c>
      <c r="S5" s="13">
        <v>-220</v>
      </c>
      <c r="T5" s="104">
        <f>R5+S5</f>
        <v>9494</v>
      </c>
    </row>
    <row r="6" spans="1:20">
      <c r="A6" s="6"/>
      <c r="B6" s="13"/>
      <c r="C6" s="13"/>
      <c r="D6" s="104"/>
      <c r="E6" s="13"/>
      <c r="F6" s="13"/>
      <c r="G6" s="13"/>
      <c r="H6" s="104"/>
      <c r="I6" s="13"/>
      <c r="J6" s="13"/>
      <c r="K6" s="13"/>
      <c r="L6" s="104"/>
      <c r="M6" s="13"/>
      <c r="N6" s="13"/>
      <c r="O6" s="13"/>
      <c r="P6" s="104"/>
      <c r="R6" s="13"/>
      <c r="S6" s="13"/>
      <c r="T6" s="104"/>
    </row>
    <row r="7" spans="1:20">
      <c r="A7" s="5" t="s">
        <v>48</v>
      </c>
      <c r="B7" s="10">
        <v>831</v>
      </c>
      <c r="C7" s="10">
        <v>-130</v>
      </c>
      <c r="D7" s="104">
        <f>B7+C7+0.4</f>
        <v>701.4</v>
      </c>
      <c r="E7" s="10"/>
      <c r="F7" s="10">
        <v>656</v>
      </c>
      <c r="G7" s="10">
        <v>-93</v>
      </c>
      <c r="H7" s="104">
        <f t="shared" ref="H7:H12" si="0">F7+G7</f>
        <v>563</v>
      </c>
      <c r="I7" s="10"/>
      <c r="J7" s="10">
        <v>396</v>
      </c>
      <c r="K7" s="10">
        <v>-70</v>
      </c>
      <c r="L7" s="104">
        <f>J7+K7+0.4</f>
        <v>326.39999999999998</v>
      </c>
      <c r="M7" s="10"/>
      <c r="N7" s="10">
        <v>241</v>
      </c>
      <c r="O7" s="10">
        <v>-42</v>
      </c>
      <c r="P7" s="104">
        <f>N7+O7-1</f>
        <v>198</v>
      </c>
      <c r="R7" s="10">
        <f>7742+0.4</f>
        <v>7742.4</v>
      </c>
      <c r="S7" s="10"/>
      <c r="T7" s="104">
        <f t="shared" ref="T7:T14" si="1">R7+S7</f>
        <v>7742.4</v>
      </c>
    </row>
    <row r="8" spans="1:20">
      <c r="A8" s="5" t="s">
        <v>111</v>
      </c>
      <c r="B8" s="10"/>
      <c r="C8" s="10"/>
      <c r="D8" s="104">
        <f t="shared" ref="D8:D10" si="2">B8+C8</f>
        <v>0</v>
      </c>
      <c r="E8" s="10"/>
      <c r="F8" s="10"/>
      <c r="G8" s="10"/>
      <c r="H8" s="104">
        <f t="shared" si="0"/>
        <v>0</v>
      </c>
      <c r="I8" s="10"/>
      <c r="J8" s="10"/>
      <c r="K8" s="10"/>
      <c r="L8" s="104">
        <f t="shared" ref="L8:L11" si="3">J8+K8</f>
        <v>0</v>
      </c>
      <c r="M8" s="10"/>
      <c r="N8" s="10"/>
      <c r="O8" s="10"/>
      <c r="P8" s="104"/>
      <c r="R8" s="10">
        <f>3+0.4</f>
        <v>3.4</v>
      </c>
      <c r="S8" s="10">
        <v>0</v>
      </c>
      <c r="T8" s="104">
        <f t="shared" si="1"/>
        <v>3.4</v>
      </c>
    </row>
    <row r="9" spans="1:20">
      <c r="A9" s="5" t="s">
        <v>112</v>
      </c>
      <c r="B9" s="10">
        <v>-871</v>
      </c>
      <c r="C9" s="10"/>
      <c r="D9" s="104">
        <f>B9+C9+0.4</f>
        <v>-870.6</v>
      </c>
      <c r="E9" s="10"/>
      <c r="F9" s="10">
        <v>-870</v>
      </c>
      <c r="G9" s="10"/>
      <c r="H9" s="104">
        <f t="shared" ref="H9" si="4">F9+G9</f>
        <v>-870</v>
      </c>
      <c r="I9" s="10"/>
      <c r="J9" s="10">
        <v>-864</v>
      </c>
      <c r="K9" s="10"/>
      <c r="L9" s="104">
        <f t="shared" ref="L9" si="5">J9+K9</f>
        <v>-864</v>
      </c>
      <c r="M9" s="10"/>
      <c r="N9" s="10"/>
      <c r="O9" s="10"/>
      <c r="P9" s="104">
        <f t="shared" ref="P9" si="6">N9+O9</f>
        <v>0</v>
      </c>
      <c r="R9" s="10">
        <f>-337+0.4</f>
        <v>-336.6</v>
      </c>
      <c r="S9" s="10"/>
      <c r="T9" s="104">
        <f t="shared" si="1"/>
        <v>-336.6</v>
      </c>
    </row>
    <row r="10" spans="1:20">
      <c r="A10" s="5" t="s">
        <v>110</v>
      </c>
      <c r="B10" s="10"/>
      <c r="C10" s="10"/>
      <c r="D10" s="104">
        <f t="shared" si="2"/>
        <v>0</v>
      </c>
      <c r="E10" s="10"/>
      <c r="F10" s="10"/>
      <c r="G10" s="10"/>
      <c r="H10" s="104">
        <f t="shared" si="0"/>
        <v>0</v>
      </c>
      <c r="I10" s="10"/>
      <c r="J10" s="10"/>
      <c r="K10" s="10"/>
      <c r="L10" s="104">
        <f t="shared" si="3"/>
        <v>0</v>
      </c>
      <c r="M10" s="10"/>
      <c r="N10" s="10"/>
      <c r="O10" s="10"/>
      <c r="P10" s="104">
        <f t="shared" ref="P10:P12" si="7">N10+O10</f>
        <v>0</v>
      </c>
      <c r="R10" s="10">
        <f>-11563-63+0.4</f>
        <v>-11625.6</v>
      </c>
      <c r="S10" s="10"/>
      <c r="T10" s="104">
        <f t="shared" si="1"/>
        <v>-11625.6</v>
      </c>
    </row>
    <row r="11" spans="1:20">
      <c r="A11" s="5" t="s">
        <v>49</v>
      </c>
      <c r="B11" s="10">
        <v>-4</v>
      </c>
      <c r="C11" s="10"/>
      <c r="D11" s="104">
        <f>B11+C11+0.4</f>
        <v>-3.6</v>
      </c>
      <c r="E11" s="10"/>
      <c r="F11" s="10">
        <v>-4</v>
      </c>
      <c r="G11" s="10"/>
      <c r="H11" s="104">
        <f t="shared" si="0"/>
        <v>-4</v>
      </c>
      <c r="I11" s="10"/>
      <c r="J11" s="10">
        <v>-4</v>
      </c>
      <c r="K11" s="10"/>
      <c r="L11" s="104">
        <f t="shared" si="3"/>
        <v>-4</v>
      </c>
      <c r="M11" s="10"/>
      <c r="N11" s="10">
        <v>0</v>
      </c>
      <c r="O11" s="10"/>
      <c r="P11" s="104">
        <f t="shared" si="7"/>
        <v>0</v>
      </c>
      <c r="R11" s="10">
        <v>60</v>
      </c>
      <c r="S11" s="10"/>
      <c r="T11" s="104">
        <f t="shared" si="1"/>
        <v>60</v>
      </c>
    </row>
    <row r="12" spans="1:20">
      <c r="A12" s="16" t="s">
        <v>50</v>
      </c>
      <c r="B12" s="17">
        <v>5</v>
      </c>
      <c r="C12" s="17"/>
      <c r="D12" s="101">
        <f>B12+C12+0.4</f>
        <v>5.4</v>
      </c>
      <c r="E12" s="17"/>
      <c r="F12" s="17">
        <v>2</v>
      </c>
      <c r="G12" s="17"/>
      <c r="H12" s="101">
        <f t="shared" si="0"/>
        <v>2</v>
      </c>
      <c r="I12" s="17"/>
      <c r="J12" s="17">
        <v>-1</v>
      </c>
      <c r="K12" s="17"/>
      <c r="L12" s="101">
        <f>J12+K12</f>
        <v>-1</v>
      </c>
      <c r="M12" s="17"/>
      <c r="N12" s="17">
        <v>-2</v>
      </c>
      <c r="O12" s="17"/>
      <c r="P12" s="101">
        <f t="shared" si="7"/>
        <v>-2</v>
      </c>
      <c r="R12" s="17">
        <v>8</v>
      </c>
      <c r="S12" s="17"/>
      <c r="T12" s="101">
        <f t="shared" si="1"/>
        <v>8</v>
      </c>
    </row>
    <row r="13" spans="1:20">
      <c r="A13" s="5"/>
      <c r="B13" s="10"/>
      <c r="C13" s="10"/>
      <c r="D13" s="110"/>
      <c r="E13" s="10"/>
      <c r="F13" s="10"/>
      <c r="G13" s="10"/>
      <c r="H13" s="110"/>
      <c r="I13" s="10"/>
      <c r="J13" s="10"/>
      <c r="K13" s="10"/>
      <c r="L13" s="110"/>
      <c r="M13" s="10"/>
      <c r="N13" s="10"/>
      <c r="O13" s="10"/>
      <c r="P13" s="110"/>
      <c r="R13" s="10"/>
      <c r="S13" s="10"/>
      <c r="T13" s="104">
        <f t="shared" si="1"/>
        <v>0</v>
      </c>
    </row>
    <row r="14" spans="1:20">
      <c r="A14" s="6" t="s">
        <v>51</v>
      </c>
      <c r="B14" s="13">
        <f>SUM(B5:B13)+0.5</f>
        <v>5527.5</v>
      </c>
      <c r="C14" s="13">
        <f>SUM(C5:C13)+1</f>
        <v>-349</v>
      </c>
      <c r="D14" s="104">
        <f>SUM(D5:D13)</f>
        <v>5178.9999999999982</v>
      </c>
      <c r="E14" s="13"/>
      <c r="F14" s="13">
        <f>SUM(F5:F13)</f>
        <v>5350</v>
      </c>
      <c r="G14" s="13">
        <f>SUM(G5:G13)</f>
        <v>-313</v>
      </c>
      <c r="H14" s="104">
        <f>SUM(H5:H13)+0.5</f>
        <v>5037.5</v>
      </c>
      <c r="I14" s="13"/>
      <c r="J14" s="13">
        <f>SUM(J5:J12)</f>
        <v>5093</v>
      </c>
      <c r="K14" s="13">
        <f>SUM(K5:K12)+1</f>
        <v>-289</v>
      </c>
      <c r="L14" s="110">
        <f>SUM(L5:L12)</f>
        <v>4803.7999999999993</v>
      </c>
      <c r="M14" s="13"/>
      <c r="N14" s="13">
        <f>SUM(N5:N12)</f>
        <v>5805</v>
      </c>
      <c r="O14" s="13">
        <f>SUM(O5:O12)</f>
        <v>-262</v>
      </c>
      <c r="P14" s="104">
        <f>P5+P7+P12</f>
        <v>5542</v>
      </c>
      <c r="R14" s="13">
        <f>SUM(R5:R12)</f>
        <v>5565.600000000004</v>
      </c>
      <c r="S14" s="13">
        <f>SUM(S5:S12)</f>
        <v>-220</v>
      </c>
      <c r="T14" s="104">
        <f t="shared" si="1"/>
        <v>5345.600000000004</v>
      </c>
    </row>
    <row r="15" spans="1:20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T15" s="78"/>
    </row>
    <row r="16" spans="1:20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>
      <c r="A18" s="5"/>
    </row>
    <row r="19" spans="1:16">
      <c r="A19" s="5"/>
    </row>
    <row r="20" spans="1:16">
      <c r="A20" s="5"/>
    </row>
    <row r="21" spans="1:16">
      <c r="A21" s="5"/>
    </row>
    <row r="22" spans="1:16">
      <c r="A22" s="5"/>
    </row>
    <row r="23" spans="1:16">
      <c r="A23" s="5"/>
    </row>
    <row r="24" spans="1:16">
      <c r="A24" s="5"/>
    </row>
    <row r="25" spans="1:16">
      <c r="A25" s="5"/>
    </row>
    <row r="26" spans="1:16">
      <c r="A26" s="5"/>
    </row>
  </sheetData>
  <sheetProtection password="E959" sheet="1" objects="1" scenarios="1"/>
  <pageMargins left="0.75" right="0.75" top="1" bottom="1" header="0.5" footer="0.5"/>
  <pageSetup paperSize="9" scale="69" orientation="landscape" r:id="rId1"/>
  <headerFooter alignWithMargins="0"/>
  <ignoredErrors>
    <ignoredError sqref="D8:D10 C14 K1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pageSetUpPr fitToPage="1"/>
  </sheetPr>
  <dimension ref="A1:P35"/>
  <sheetViews>
    <sheetView showGridLines="0" showZeros="0" zoomScaleNormal="100" workbookViewId="0">
      <selection activeCell="F13" sqref="F13"/>
    </sheetView>
  </sheetViews>
  <sheetFormatPr defaultColWidth="13.33203125" defaultRowHeight="11.25"/>
  <cols>
    <col min="1" max="1" width="56.33203125" style="45" customWidth="1"/>
    <col min="2" max="4" width="11.33203125" style="45" customWidth="1"/>
    <col min="5" max="5" width="4.6640625" style="45" customWidth="1"/>
    <col min="6" max="8" width="11.33203125" style="45" customWidth="1"/>
    <col min="9" max="9" width="4.6640625" style="45" customWidth="1"/>
    <col min="10" max="12" width="11.33203125" style="45" customWidth="1"/>
    <col min="13" max="13" width="4.6640625" style="45" customWidth="1"/>
    <col min="14" max="16" width="11.33203125" style="45" customWidth="1"/>
    <col min="17" max="248" width="13.33203125" style="45"/>
    <col min="249" max="249" width="56.33203125" style="45" customWidth="1"/>
    <col min="250" max="255" width="11.6640625" style="45" customWidth="1"/>
    <col min="256" max="257" width="0" style="45" hidden="1" customWidth="1"/>
    <col min="258" max="258" width="11.6640625" style="45" customWidth="1"/>
    <col min="259" max="260" width="10.1640625" style="45" customWidth="1"/>
    <col min="261" max="261" width="46.1640625" style="45" customWidth="1"/>
    <col min="262" max="504" width="13.33203125" style="45"/>
    <col min="505" max="505" width="56.33203125" style="45" customWidth="1"/>
    <col min="506" max="511" width="11.6640625" style="45" customWidth="1"/>
    <col min="512" max="513" width="0" style="45" hidden="1" customWidth="1"/>
    <col min="514" max="514" width="11.6640625" style="45" customWidth="1"/>
    <col min="515" max="516" width="10.1640625" style="45" customWidth="1"/>
    <col min="517" max="517" width="46.1640625" style="45" customWidth="1"/>
    <col min="518" max="760" width="13.33203125" style="45"/>
    <col min="761" max="761" width="56.33203125" style="45" customWidth="1"/>
    <col min="762" max="767" width="11.6640625" style="45" customWidth="1"/>
    <col min="768" max="769" width="0" style="45" hidden="1" customWidth="1"/>
    <col min="770" max="770" width="11.6640625" style="45" customWidth="1"/>
    <col min="771" max="772" width="10.1640625" style="45" customWidth="1"/>
    <col min="773" max="773" width="46.1640625" style="45" customWidth="1"/>
    <col min="774" max="1016" width="13.33203125" style="45"/>
    <col min="1017" max="1017" width="56.33203125" style="45" customWidth="1"/>
    <col min="1018" max="1023" width="11.6640625" style="45" customWidth="1"/>
    <col min="1024" max="1025" width="0" style="45" hidden="1" customWidth="1"/>
    <col min="1026" max="1026" width="11.6640625" style="45" customWidth="1"/>
    <col min="1027" max="1028" width="10.1640625" style="45" customWidth="1"/>
    <col min="1029" max="1029" width="46.1640625" style="45" customWidth="1"/>
    <col min="1030" max="1272" width="13.33203125" style="45"/>
    <col min="1273" max="1273" width="56.33203125" style="45" customWidth="1"/>
    <col min="1274" max="1279" width="11.6640625" style="45" customWidth="1"/>
    <col min="1280" max="1281" width="0" style="45" hidden="1" customWidth="1"/>
    <col min="1282" max="1282" width="11.6640625" style="45" customWidth="1"/>
    <col min="1283" max="1284" width="10.1640625" style="45" customWidth="1"/>
    <col min="1285" max="1285" width="46.1640625" style="45" customWidth="1"/>
    <col min="1286" max="1528" width="13.33203125" style="45"/>
    <col min="1529" max="1529" width="56.33203125" style="45" customWidth="1"/>
    <col min="1530" max="1535" width="11.6640625" style="45" customWidth="1"/>
    <col min="1536" max="1537" width="0" style="45" hidden="1" customWidth="1"/>
    <col min="1538" max="1538" width="11.6640625" style="45" customWidth="1"/>
    <col min="1539" max="1540" width="10.1640625" style="45" customWidth="1"/>
    <col min="1541" max="1541" width="46.1640625" style="45" customWidth="1"/>
    <col min="1542" max="1784" width="13.33203125" style="45"/>
    <col min="1785" max="1785" width="56.33203125" style="45" customWidth="1"/>
    <col min="1786" max="1791" width="11.6640625" style="45" customWidth="1"/>
    <col min="1792" max="1793" width="0" style="45" hidden="1" customWidth="1"/>
    <col min="1794" max="1794" width="11.6640625" style="45" customWidth="1"/>
    <col min="1795" max="1796" width="10.1640625" style="45" customWidth="1"/>
    <col min="1797" max="1797" width="46.1640625" style="45" customWidth="1"/>
    <col min="1798" max="2040" width="13.33203125" style="45"/>
    <col min="2041" max="2041" width="56.33203125" style="45" customWidth="1"/>
    <col min="2042" max="2047" width="11.6640625" style="45" customWidth="1"/>
    <col min="2048" max="2049" width="0" style="45" hidden="1" customWidth="1"/>
    <col min="2050" max="2050" width="11.6640625" style="45" customWidth="1"/>
    <col min="2051" max="2052" width="10.1640625" style="45" customWidth="1"/>
    <col min="2053" max="2053" width="46.1640625" style="45" customWidth="1"/>
    <col min="2054" max="2296" width="13.33203125" style="45"/>
    <col min="2297" max="2297" width="56.33203125" style="45" customWidth="1"/>
    <col min="2298" max="2303" width="11.6640625" style="45" customWidth="1"/>
    <col min="2304" max="2305" width="0" style="45" hidden="1" customWidth="1"/>
    <col min="2306" max="2306" width="11.6640625" style="45" customWidth="1"/>
    <col min="2307" max="2308" width="10.1640625" style="45" customWidth="1"/>
    <col min="2309" max="2309" width="46.1640625" style="45" customWidth="1"/>
    <col min="2310" max="2552" width="13.33203125" style="45"/>
    <col min="2553" max="2553" width="56.33203125" style="45" customWidth="1"/>
    <col min="2554" max="2559" width="11.6640625" style="45" customWidth="1"/>
    <col min="2560" max="2561" width="0" style="45" hidden="1" customWidth="1"/>
    <col min="2562" max="2562" width="11.6640625" style="45" customWidth="1"/>
    <col min="2563" max="2564" width="10.1640625" style="45" customWidth="1"/>
    <col min="2565" max="2565" width="46.1640625" style="45" customWidth="1"/>
    <col min="2566" max="2808" width="13.33203125" style="45"/>
    <col min="2809" max="2809" width="56.33203125" style="45" customWidth="1"/>
    <col min="2810" max="2815" width="11.6640625" style="45" customWidth="1"/>
    <col min="2816" max="2817" width="0" style="45" hidden="1" customWidth="1"/>
    <col min="2818" max="2818" width="11.6640625" style="45" customWidth="1"/>
    <col min="2819" max="2820" width="10.1640625" style="45" customWidth="1"/>
    <col min="2821" max="2821" width="46.1640625" style="45" customWidth="1"/>
    <col min="2822" max="3064" width="13.33203125" style="45"/>
    <col min="3065" max="3065" width="56.33203125" style="45" customWidth="1"/>
    <col min="3066" max="3071" width="11.6640625" style="45" customWidth="1"/>
    <col min="3072" max="3073" width="0" style="45" hidden="1" customWidth="1"/>
    <col min="3074" max="3074" width="11.6640625" style="45" customWidth="1"/>
    <col min="3075" max="3076" width="10.1640625" style="45" customWidth="1"/>
    <col min="3077" max="3077" width="46.1640625" style="45" customWidth="1"/>
    <col min="3078" max="3320" width="13.33203125" style="45"/>
    <col min="3321" max="3321" width="56.33203125" style="45" customWidth="1"/>
    <col min="3322" max="3327" width="11.6640625" style="45" customWidth="1"/>
    <col min="3328" max="3329" width="0" style="45" hidden="1" customWidth="1"/>
    <col min="3330" max="3330" width="11.6640625" style="45" customWidth="1"/>
    <col min="3331" max="3332" width="10.1640625" style="45" customWidth="1"/>
    <col min="3333" max="3333" width="46.1640625" style="45" customWidth="1"/>
    <col min="3334" max="3576" width="13.33203125" style="45"/>
    <col min="3577" max="3577" width="56.33203125" style="45" customWidth="1"/>
    <col min="3578" max="3583" width="11.6640625" style="45" customWidth="1"/>
    <col min="3584" max="3585" width="0" style="45" hidden="1" customWidth="1"/>
    <col min="3586" max="3586" width="11.6640625" style="45" customWidth="1"/>
    <col min="3587" max="3588" width="10.1640625" style="45" customWidth="1"/>
    <col min="3589" max="3589" width="46.1640625" style="45" customWidth="1"/>
    <col min="3590" max="3832" width="13.33203125" style="45"/>
    <col min="3833" max="3833" width="56.33203125" style="45" customWidth="1"/>
    <col min="3834" max="3839" width="11.6640625" style="45" customWidth="1"/>
    <col min="3840" max="3841" width="0" style="45" hidden="1" customWidth="1"/>
    <col min="3842" max="3842" width="11.6640625" style="45" customWidth="1"/>
    <col min="3843" max="3844" width="10.1640625" style="45" customWidth="1"/>
    <col min="3845" max="3845" width="46.1640625" style="45" customWidth="1"/>
    <col min="3846" max="4088" width="13.33203125" style="45"/>
    <col min="4089" max="4089" width="56.33203125" style="45" customWidth="1"/>
    <col min="4090" max="4095" width="11.6640625" style="45" customWidth="1"/>
    <col min="4096" max="4097" width="0" style="45" hidden="1" customWidth="1"/>
    <col min="4098" max="4098" width="11.6640625" style="45" customWidth="1"/>
    <col min="4099" max="4100" width="10.1640625" style="45" customWidth="1"/>
    <col min="4101" max="4101" width="46.1640625" style="45" customWidth="1"/>
    <col min="4102" max="4344" width="13.33203125" style="45"/>
    <col min="4345" max="4345" width="56.33203125" style="45" customWidth="1"/>
    <col min="4346" max="4351" width="11.6640625" style="45" customWidth="1"/>
    <col min="4352" max="4353" width="0" style="45" hidden="1" customWidth="1"/>
    <col min="4354" max="4354" width="11.6640625" style="45" customWidth="1"/>
    <col min="4355" max="4356" width="10.1640625" style="45" customWidth="1"/>
    <col min="4357" max="4357" width="46.1640625" style="45" customWidth="1"/>
    <col min="4358" max="4600" width="13.33203125" style="45"/>
    <col min="4601" max="4601" width="56.33203125" style="45" customWidth="1"/>
    <col min="4602" max="4607" width="11.6640625" style="45" customWidth="1"/>
    <col min="4608" max="4609" width="0" style="45" hidden="1" customWidth="1"/>
    <col min="4610" max="4610" width="11.6640625" style="45" customWidth="1"/>
    <col min="4611" max="4612" width="10.1640625" style="45" customWidth="1"/>
    <col min="4613" max="4613" width="46.1640625" style="45" customWidth="1"/>
    <col min="4614" max="4856" width="13.33203125" style="45"/>
    <col min="4857" max="4857" width="56.33203125" style="45" customWidth="1"/>
    <col min="4858" max="4863" width="11.6640625" style="45" customWidth="1"/>
    <col min="4864" max="4865" width="0" style="45" hidden="1" customWidth="1"/>
    <col min="4866" max="4866" width="11.6640625" style="45" customWidth="1"/>
    <col min="4867" max="4868" width="10.1640625" style="45" customWidth="1"/>
    <col min="4869" max="4869" width="46.1640625" style="45" customWidth="1"/>
    <col min="4870" max="5112" width="13.33203125" style="45"/>
    <col min="5113" max="5113" width="56.33203125" style="45" customWidth="1"/>
    <col min="5114" max="5119" width="11.6640625" style="45" customWidth="1"/>
    <col min="5120" max="5121" width="0" style="45" hidden="1" customWidth="1"/>
    <col min="5122" max="5122" width="11.6640625" style="45" customWidth="1"/>
    <col min="5123" max="5124" width="10.1640625" style="45" customWidth="1"/>
    <col min="5125" max="5125" width="46.1640625" style="45" customWidth="1"/>
    <col min="5126" max="5368" width="13.33203125" style="45"/>
    <col min="5369" max="5369" width="56.33203125" style="45" customWidth="1"/>
    <col min="5370" max="5375" width="11.6640625" style="45" customWidth="1"/>
    <col min="5376" max="5377" width="0" style="45" hidden="1" customWidth="1"/>
    <col min="5378" max="5378" width="11.6640625" style="45" customWidth="1"/>
    <col min="5379" max="5380" width="10.1640625" style="45" customWidth="1"/>
    <col min="5381" max="5381" width="46.1640625" style="45" customWidth="1"/>
    <col min="5382" max="5624" width="13.33203125" style="45"/>
    <col min="5625" max="5625" width="56.33203125" style="45" customWidth="1"/>
    <col min="5626" max="5631" width="11.6640625" style="45" customWidth="1"/>
    <col min="5632" max="5633" width="0" style="45" hidden="1" customWidth="1"/>
    <col min="5634" max="5634" width="11.6640625" style="45" customWidth="1"/>
    <col min="5635" max="5636" width="10.1640625" style="45" customWidth="1"/>
    <col min="5637" max="5637" width="46.1640625" style="45" customWidth="1"/>
    <col min="5638" max="5880" width="13.33203125" style="45"/>
    <col min="5881" max="5881" width="56.33203125" style="45" customWidth="1"/>
    <col min="5882" max="5887" width="11.6640625" style="45" customWidth="1"/>
    <col min="5888" max="5889" width="0" style="45" hidden="1" customWidth="1"/>
    <col min="5890" max="5890" width="11.6640625" style="45" customWidth="1"/>
    <col min="5891" max="5892" width="10.1640625" style="45" customWidth="1"/>
    <col min="5893" max="5893" width="46.1640625" style="45" customWidth="1"/>
    <col min="5894" max="6136" width="13.33203125" style="45"/>
    <col min="6137" max="6137" width="56.33203125" style="45" customWidth="1"/>
    <col min="6138" max="6143" width="11.6640625" style="45" customWidth="1"/>
    <col min="6144" max="6145" width="0" style="45" hidden="1" customWidth="1"/>
    <col min="6146" max="6146" width="11.6640625" style="45" customWidth="1"/>
    <col min="6147" max="6148" width="10.1640625" style="45" customWidth="1"/>
    <col min="6149" max="6149" width="46.1640625" style="45" customWidth="1"/>
    <col min="6150" max="6392" width="13.33203125" style="45"/>
    <col min="6393" max="6393" width="56.33203125" style="45" customWidth="1"/>
    <col min="6394" max="6399" width="11.6640625" style="45" customWidth="1"/>
    <col min="6400" max="6401" width="0" style="45" hidden="1" customWidth="1"/>
    <col min="6402" max="6402" width="11.6640625" style="45" customWidth="1"/>
    <col min="6403" max="6404" width="10.1640625" style="45" customWidth="1"/>
    <col min="6405" max="6405" width="46.1640625" style="45" customWidth="1"/>
    <col min="6406" max="6648" width="13.33203125" style="45"/>
    <col min="6649" max="6649" width="56.33203125" style="45" customWidth="1"/>
    <col min="6650" max="6655" width="11.6640625" style="45" customWidth="1"/>
    <col min="6656" max="6657" width="0" style="45" hidden="1" customWidth="1"/>
    <col min="6658" max="6658" width="11.6640625" style="45" customWidth="1"/>
    <col min="6659" max="6660" width="10.1640625" style="45" customWidth="1"/>
    <col min="6661" max="6661" width="46.1640625" style="45" customWidth="1"/>
    <col min="6662" max="6904" width="13.33203125" style="45"/>
    <col min="6905" max="6905" width="56.33203125" style="45" customWidth="1"/>
    <col min="6906" max="6911" width="11.6640625" style="45" customWidth="1"/>
    <col min="6912" max="6913" width="0" style="45" hidden="1" customWidth="1"/>
    <col min="6914" max="6914" width="11.6640625" style="45" customWidth="1"/>
    <col min="6915" max="6916" width="10.1640625" style="45" customWidth="1"/>
    <col min="6917" max="6917" width="46.1640625" style="45" customWidth="1"/>
    <col min="6918" max="7160" width="13.33203125" style="45"/>
    <col min="7161" max="7161" width="56.33203125" style="45" customWidth="1"/>
    <col min="7162" max="7167" width="11.6640625" style="45" customWidth="1"/>
    <col min="7168" max="7169" width="0" style="45" hidden="1" customWidth="1"/>
    <col min="7170" max="7170" width="11.6640625" style="45" customWidth="1"/>
    <col min="7171" max="7172" width="10.1640625" style="45" customWidth="1"/>
    <col min="7173" max="7173" width="46.1640625" style="45" customWidth="1"/>
    <col min="7174" max="7416" width="13.33203125" style="45"/>
    <col min="7417" max="7417" width="56.33203125" style="45" customWidth="1"/>
    <col min="7418" max="7423" width="11.6640625" style="45" customWidth="1"/>
    <col min="7424" max="7425" width="0" style="45" hidden="1" customWidth="1"/>
    <col min="7426" max="7426" width="11.6640625" style="45" customWidth="1"/>
    <col min="7427" max="7428" width="10.1640625" style="45" customWidth="1"/>
    <col min="7429" max="7429" width="46.1640625" style="45" customWidth="1"/>
    <col min="7430" max="7672" width="13.33203125" style="45"/>
    <col min="7673" max="7673" width="56.33203125" style="45" customWidth="1"/>
    <col min="7674" max="7679" width="11.6640625" style="45" customWidth="1"/>
    <col min="7680" max="7681" width="0" style="45" hidden="1" customWidth="1"/>
    <col min="7682" max="7682" width="11.6640625" style="45" customWidth="1"/>
    <col min="7683" max="7684" width="10.1640625" style="45" customWidth="1"/>
    <col min="7685" max="7685" width="46.1640625" style="45" customWidth="1"/>
    <col min="7686" max="7928" width="13.33203125" style="45"/>
    <col min="7929" max="7929" width="56.33203125" style="45" customWidth="1"/>
    <col min="7930" max="7935" width="11.6640625" style="45" customWidth="1"/>
    <col min="7936" max="7937" width="0" style="45" hidden="1" customWidth="1"/>
    <col min="7938" max="7938" width="11.6640625" style="45" customWidth="1"/>
    <col min="7939" max="7940" width="10.1640625" style="45" customWidth="1"/>
    <col min="7941" max="7941" width="46.1640625" style="45" customWidth="1"/>
    <col min="7942" max="8184" width="13.33203125" style="45"/>
    <col min="8185" max="8185" width="56.33203125" style="45" customWidth="1"/>
    <col min="8186" max="8191" width="11.6640625" style="45" customWidth="1"/>
    <col min="8192" max="8193" width="0" style="45" hidden="1" customWidth="1"/>
    <col min="8194" max="8194" width="11.6640625" style="45" customWidth="1"/>
    <col min="8195" max="8196" width="10.1640625" style="45" customWidth="1"/>
    <col min="8197" max="8197" width="46.1640625" style="45" customWidth="1"/>
    <col min="8198" max="8440" width="13.33203125" style="45"/>
    <col min="8441" max="8441" width="56.33203125" style="45" customWidth="1"/>
    <col min="8442" max="8447" width="11.6640625" style="45" customWidth="1"/>
    <col min="8448" max="8449" width="0" style="45" hidden="1" customWidth="1"/>
    <col min="8450" max="8450" width="11.6640625" style="45" customWidth="1"/>
    <col min="8451" max="8452" width="10.1640625" style="45" customWidth="1"/>
    <col min="8453" max="8453" width="46.1640625" style="45" customWidth="1"/>
    <col min="8454" max="8696" width="13.33203125" style="45"/>
    <col min="8697" max="8697" width="56.33203125" style="45" customWidth="1"/>
    <col min="8698" max="8703" width="11.6640625" style="45" customWidth="1"/>
    <col min="8704" max="8705" width="0" style="45" hidden="1" customWidth="1"/>
    <col min="8706" max="8706" width="11.6640625" style="45" customWidth="1"/>
    <col min="8707" max="8708" width="10.1640625" style="45" customWidth="1"/>
    <col min="8709" max="8709" width="46.1640625" style="45" customWidth="1"/>
    <col min="8710" max="8952" width="13.33203125" style="45"/>
    <col min="8953" max="8953" width="56.33203125" style="45" customWidth="1"/>
    <col min="8954" max="8959" width="11.6640625" style="45" customWidth="1"/>
    <col min="8960" max="8961" width="0" style="45" hidden="1" customWidth="1"/>
    <col min="8962" max="8962" width="11.6640625" style="45" customWidth="1"/>
    <col min="8963" max="8964" width="10.1640625" style="45" customWidth="1"/>
    <col min="8965" max="8965" width="46.1640625" style="45" customWidth="1"/>
    <col min="8966" max="9208" width="13.33203125" style="45"/>
    <col min="9209" max="9209" width="56.33203125" style="45" customWidth="1"/>
    <col min="9210" max="9215" width="11.6640625" style="45" customWidth="1"/>
    <col min="9216" max="9217" width="0" style="45" hidden="1" customWidth="1"/>
    <col min="9218" max="9218" width="11.6640625" style="45" customWidth="1"/>
    <col min="9219" max="9220" width="10.1640625" style="45" customWidth="1"/>
    <col min="9221" max="9221" width="46.1640625" style="45" customWidth="1"/>
    <col min="9222" max="9464" width="13.33203125" style="45"/>
    <col min="9465" max="9465" width="56.33203125" style="45" customWidth="1"/>
    <col min="9466" max="9471" width="11.6640625" style="45" customWidth="1"/>
    <col min="9472" max="9473" width="0" style="45" hidden="1" customWidth="1"/>
    <col min="9474" max="9474" width="11.6640625" style="45" customWidth="1"/>
    <col min="9475" max="9476" width="10.1640625" style="45" customWidth="1"/>
    <col min="9477" max="9477" width="46.1640625" style="45" customWidth="1"/>
    <col min="9478" max="9720" width="13.33203125" style="45"/>
    <col min="9721" max="9721" width="56.33203125" style="45" customWidth="1"/>
    <col min="9722" max="9727" width="11.6640625" style="45" customWidth="1"/>
    <col min="9728" max="9729" width="0" style="45" hidden="1" customWidth="1"/>
    <col min="9730" max="9730" width="11.6640625" style="45" customWidth="1"/>
    <col min="9731" max="9732" width="10.1640625" style="45" customWidth="1"/>
    <col min="9733" max="9733" width="46.1640625" style="45" customWidth="1"/>
    <col min="9734" max="9976" width="13.33203125" style="45"/>
    <col min="9977" max="9977" width="56.33203125" style="45" customWidth="1"/>
    <col min="9978" max="9983" width="11.6640625" style="45" customWidth="1"/>
    <col min="9984" max="9985" width="0" style="45" hidden="1" customWidth="1"/>
    <col min="9986" max="9986" width="11.6640625" style="45" customWidth="1"/>
    <col min="9987" max="9988" width="10.1640625" style="45" customWidth="1"/>
    <col min="9989" max="9989" width="46.1640625" style="45" customWidth="1"/>
    <col min="9990" max="10232" width="13.33203125" style="45"/>
    <col min="10233" max="10233" width="56.33203125" style="45" customWidth="1"/>
    <col min="10234" max="10239" width="11.6640625" style="45" customWidth="1"/>
    <col min="10240" max="10241" width="0" style="45" hidden="1" customWidth="1"/>
    <col min="10242" max="10242" width="11.6640625" style="45" customWidth="1"/>
    <col min="10243" max="10244" width="10.1640625" style="45" customWidth="1"/>
    <col min="10245" max="10245" width="46.1640625" style="45" customWidth="1"/>
    <col min="10246" max="10488" width="13.33203125" style="45"/>
    <col min="10489" max="10489" width="56.33203125" style="45" customWidth="1"/>
    <col min="10490" max="10495" width="11.6640625" style="45" customWidth="1"/>
    <col min="10496" max="10497" width="0" style="45" hidden="1" customWidth="1"/>
    <col min="10498" max="10498" width="11.6640625" style="45" customWidth="1"/>
    <col min="10499" max="10500" width="10.1640625" style="45" customWidth="1"/>
    <col min="10501" max="10501" width="46.1640625" style="45" customWidth="1"/>
    <col min="10502" max="10744" width="13.33203125" style="45"/>
    <col min="10745" max="10745" width="56.33203125" style="45" customWidth="1"/>
    <col min="10746" max="10751" width="11.6640625" style="45" customWidth="1"/>
    <col min="10752" max="10753" width="0" style="45" hidden="1" customWidth="1"/>
    <col min="10754" max="10754" width="11.6640625" style="45" customWidth="1"/>
    <col min="10755" max="10756" width="10.1640625" style="45" customWidth="1"/>
    <col min="10757" max="10757" width="46.1640625" style="45" customWidth="1"/>
    <col min="10758" max="11000" width="13.33203125" style="45"/>
    <col min="11001" max="11001" width="56.33203125" style="45" customWidth="1"/>
    <col min="11002" max="11007" width="11.6640625" style="45" customWidth="1"/>
    <col min="11008" max="11009" width="0" style="45" hidden="1" customWidth="1"/>
    <col min="11010" max="11010" width="11.6640625" style="45" customWidth="1"/>
    <col min="11011" max="11012" width="10.1640625" style="45" customWidth="1"/>
    <col min="11013" max="11013" width="46.1640625" style="45" customWidth="1"/>
    <col min="11014" max="11256" width="13.33203125" style="45"/>
    <col min="11257" max="11257" width="56.33203125" style="45" customWidth="1"/>
    <col min="11258" max="11263" width="11.6640625" style="45" customWidth="1"/>
    <col min="11264" max="11265" width="0" style="45" hidden="1" customWidth="1"/>
    <col min="11266" max="11266" width="11.6640625" style="45" customWidth="1"/>
    <col min="11267" max="11268" width="10.1640625" style="45" customWidth="1"/>
    <col min="11269" max="11269" width="46.1640625" style="45" customWidth="1"/>
    <col min="11270" max="11512" width="13.33203125" style="45"/>
    <col min="11513" max="11513" width="56.33203125" style="45" customWidth="1"/>
    <col min="11514" max="11519" width="11.6640625" style="45" customWidth="1"/>
    <col min="11520" max="11521" width="0" style="45" hidden="1" customWidth="1"/>
    <col min="11522" max="11522" width="11.6640625" style="45" customWidth="1"/>
    <col min="11523" max="11524" width="10.1640625" style="45" customWidth="1"/>
    <col min="11525" max="11525" width="46.1640625" style="45" customWidth="1"/>
    <col min="11526" max="11768" width="13.33203125" style="45"/>
    <col min="11769" max="11769" width="56.33203125" style="45" customWidth="1"/>
    <col min="11770" max="11775" width="11.6640625" style="45" customWidth="1"/>
    <col min="11776" max="11777" width="0" style="45" hidden="1" customWidth="1"/>
    <col min="11778" max="11778" width="11.6640625" style="45" customWidth="1"/>
    <col min="11779" max="11780" width="10.1640625" style="45" customWidth="1"/>
    <col min="11781" max="11781" width="46.1640625" style="45" customWidth="1"/>
    <col min="11782" max="12024" width="13.33203125" style="45"/>
    <col min="12025" max="12025" width="56.33203125" style="45" customWidth="1"/>
    <col min="12026" max="12031" width="11.6640625" style="45" customWidth="1"/>
    <col min="12032" max="12033" width="0" style="45" hidden="1" customWidth="1"/>
    <col min="12034" max="12034" width="11.6640625" style="45" customWidth="1"/>
    <col min="12035" max="12036" width="10.1640625" style="45" customWidth="1"/>
    <col min="12037" max="12037" width="46.1640625" style="45" customWidth="1"/>
    <col min="12038" max="12280" width="13.33203125" style="45"/>
    <col min="12281" max="12281" width="56.33203125" style="45" customWidth="1"/>
    <col min="12282" max="12287" width="11.6640625" style="45" customWidth="1"/>
    <col min="12288" max="12289" width="0" style="45" hidden="1" customWidth="1"/>
    <col min="12290" max="12290" width="11.6640625" style="45" customWidth="1"/>
    <col min="12291" max="12292" width="10.1640625" style="45" customWidth="1"/>
    <col min="12293" max="12293" width="46.1640625" style="45" customWidth="1"/>
    <col min="12294" max="12536" width="13.33203125" style="45"/>
    <col min="12537" max="12537" width="56.33203125" style="45" customWidth="1"/>
    <col min="12538" max="12543" width="11.6640625" style="45" customWidth="1"/>
    <col min="12544" max="12545" width="0" style="45" hidden="1" customWidth="1"/>
    <col min="12546" max="12546" width="11.6640625" style="45" customWidth="1"/>
    <col min="12547" max="12548" width="10.1640625" style="45" customWidth="1"/>
    <col min="12549" max="12549" width="46.1640625" style="45" customWidth="1"/>
    <col min="12550" max="12792" width="13.33203125" style="45"/>
    <col min="12793" max="12793" width="56.33203125" style="45" customWidth="1"/>
    <col min="12794" max="12799" width="11.6640625" style="45" customWidth="1"/>
    <col min="12800" max="12801" width="0" style="45" hidden="1" customWidth="1"/>
    <col min="12802" max="12802" width="11.6640625" style="45" customWidth="1"/>
    <col min="12803" max="12804" width="10.1640625" style="45" customWidth="1"/>
    <col min="12805" max="12805" width="46.1640625" style="45" customWidth="1"/>
    <col min="12806" max="13048" width="13.33203125" style="45"/>
    <col min="13049" max="13049" width="56.33203125" style="45" customWidth="1"/>
    <col min="13050" max="13055" width="11.6640625" style="45" customWidth="1"/>
    <col min="13056" max="13057" width="0" style="45" hidden="1" customWidth="1"/>
    <col min="13058" max="13058" width="11.6640625" style="45" customWidth="1"/>
    <col min="13059" max="13060" width="10.1640625" style="45" customWidth="1"/>
    <col min="13061" max="13061" width="46.1640625" style="45" customWidth="1"/>
    <col min="13062" max="13304" width="13.33203125" style="45"/>
    <col min="13305" max="13305" width="56.33203125" style="45" customWidth="1"/>
    <col min="13306" max="13311" width="11.6640625" style="45" customWidth="1"/>
    <col min="13312" max="13313" width="0" style="45" hidden="1" customWidth="1"/>
    <col min="13314" max="13314" width="11.6640625" style="45" customWidth="1"/>
    <col min="13315" max="13316" width="10.1640625" style="45" customWidth="1"/>
    <col min="13317" max="13317" width="46.1640625" style="45" customWidth="1"/>
    <col min="13318" max="13560" width="13.33203125" style="45"/>
    <col min="13561" max="13561" width="56.33203125" style="45" customWidth="1"/>
    <col min="13562" max="13567" width="11.6640625" style="45" customWidth="1"/>
    <col min="13568" max="13569" width="0" style="45" hidden="1" customWidth="1"/>
    <col min="13570" max="13570" width="11.6640625" style="45" customWidth="1"/>
    <col min="13571" max="13572" width="10.1640625" style="45" customWidth="1"/>
    <col min="13573" max="13573" width="46.1640625" style="45" customWidth="1"/>
    <col min="13574" max="13816" width="13.33203125" style="45"/>
    <col min="13817" max="13817" width="56.33203125" style="45" customWidth="1"/>
    <col min="13818" max="13823" width="11.6640625" style="45" customWidth="1"/>
    <col min="13824" max="13825" width="0" style="45" hidden="1" customWidth="1"/>
    <col min="13826" max="13826" width="11.6640625" style="45" customWidth="1"/>
    <col min="13827" max="13828" width="10.1640625" style="45" customWidth="1"/>
    <col min="13829" max="13829" width="46.1640625" style="45" customWidth="1"/>
    <col min="13830" max="14072" width="13.33203125" style="45"/>
    <col min="14073" max="14073" width="56.33203125" style="45" customWidth="1"/>
    <col min="14074" max="14079" width="11.6640625" style="45" customWidth="1"/>
    <col min="14080" max="14081" width="0" style="45" hidden="1" customWidth="1"/>
    <col min="14082" max="14082" width="11.6640625" style="45" customWidth="1"/>
    <col min="14083" max="14084" width="10.1640625" style="45" customWidth="1"/>
    <col min="14085" max="14085" width="46.1640625" style="45" customWidth="1"/>
    <col min="14086" max="14328" width="13.33203125" style="45"/>
    <col min="14329" max="14329" width="56.33203125" style="45" customWidth="1"/>
    <col min="14330" max="14335" width="11.6640625" style="45" customWidth="1"/>
    <col min="14336" max="14337" width="0" style="45" hidden="1" customWidth="1"/>
    <col min="14338" max="14338" width="11.6640625" style="45" customWidth="1"/>
    <col min="14339" max="14340" width="10.1640625" style="45" customWidth="1"/>
    <col min="14341" max="14341" width="46.1640625" style="45" customWidth="1"/>
    <col min="14342" max="14584" width="13.33203125" style="45"/>
    <col min="14585" max="14585" width="56.33203125" style="45" customWidth="1"/>
    <col min="14586" max="14591" width="11.6640625" style="45" customWidth="1"/>
    <col min="14592" max="14593" width="0" style="45" hidden="1" customWidth="1"/>
    <col min="14594" max="14594" width="11.6640625" style="45" customWidth="1"/>
    <col min="14595" max="14596" width="10.1640625" style="45" customWidth="1"/>
    <col min="14597" max="14597" width="46.1640625" style="45" customWidth="1"/>
    <col min="14598" max="14840" width="13.33203125" style="45"/>
    <col min="14841" max="14841" width="56.33203125" style="45" customWidth="1"/>
    <col min="14842" max="14847" width="11.6640625" style="45" customWidth="1"/>
    <col min="14848" max="14849" width="0" style="45" hidden="1" customWidth="1"/>
    <col min="14850" max="14850" width="11.6640625" style="45" customWidth="1"/>
    <col min="14851" max="14852" width="10.1640625" style="45" customWidth="1"/>
    <col min="14853" max="14853" width="46.1640625" style="45" customWidth="1"/>
    <col min="14854" max="15096" width="13.33203125" style="45"/>
    <col min="15097" max="15097" width="56.33203125" style="45" customWidth="1"/>
    <col min="15098" max="15103" width="11.6640625" style="45" customWidth="1"/>
    <col min="15104" max="15105" width="0" style="45" hidden="1" customWidth="1"/>
    <col min="15106" max="15106" width="11.6640625" style="45" customWidth="1"/>
    <col min="15107" max="15108" width="10.1640625" style="45" customWidth="1"/>
    <col min="15109" max="15109" width="46.1640625" style="45" customWidth="1"/>
    <col min="15110" max="15352" width="13.33203125" style="45"/>
    <col min="15353" max="15353" width="56.33203125" style="45" customWidth="1"/>
    <col min="15354" max="15359" width="11.6640625" style="45" customWidth="1"/>
    <col min="15360" max="15361" width="0" style="45" hidden="1" customWidth="1"/>
    <col min="15362" max="15362" width="11.6640625" style="45" customWidth="1"/>
    <col min="15363" max="15364" width="10.1640625" style="45" customWidth="1"/>
    <col min="15365" max="15365" width="46.1640625" style="45" customWidth="1"/>
    <col min="15366" max="15608" width="13.33203125" style="45"/>
    <col min="15609" max="15609" width="56.33203125" style="45" customWidth="1"/>
    <col min="15610" max="15615" width="11.6640625" style="45" customWidth="1"/>
    <col min="15616" max="15617" width="0" style="45" hidden="1" customWidth="1"/>
    <col min="15618" max="15618" width="11.6640625" style="45" customWidth="1"/>
    <col min="15619" max="15620" width="10.1640625" style="45" customWidth="1"/>
    <col min="15621" max="15621" width="46.1640625" style="45" customWidth="1"/>
    <col min="15622" max="15864" width="13.33203125" style="45"/>
    <col min="15865" max="15865" width="56.33203125" style="45" customWidth="1"/>
    <col min="15866" max="15871" width="11.6640625" style="45" customWidth="1"/>
    <col min="15872" max="15873" width="0" style="45" hidden="1" customWidth="1"/>
    <col min="15874" max="15874" width="11.6640625" style="45" customWidth="1"/>
    <col min="15875" max="15876" width="10.1640625" style="45" customWidth="1"/>
    <col min="15877" max="15877" width="46.1640625" style="45" customWidth="1"/>
    <col min="15878" max="16120" width="13.33203125" style="45"/>
    <col min="16121" max="16121" width="56.33203125" style="45" customWidth="1"/>
    <col min="16122" max="16127" width="11.6640625" style="45" customWidth="1"/>
    <col min="16128" max="16129" width="0" style="45" hidden="1" customWidth="1"/>
    <col min="16130" max="16130" width="11.6640625" style="45" customWidth="1"/>
    <col min="16131" max="16132" width="10.1640625" style="45" customWidth="1"/>
    <col min="16133" max="16133" width="46.1640625" style="45" customWidth="1"/>
    <col min="16134" max="16384" width="13.33203125" style="45"/>
  </cols>
  <sheetData>
    <row r="1" spans="1:16" ht="16.5" customHeight="1">
      <c r="A1" s="43" t="s">
        <v>162</v>
      </c>
      <c r="B1" s="44"/>
      <c r="C1" s="44"/>
      <c r="D1" s="44"/>
      <c r="E1" s="44"/>
      <c r="F1" s="44"/>
      <c r="G1" s="44"/>
    </row>
    <row r="2" spans="1:16" ht="5.25" customHeight="1" thickBot="1">
      <c r="A2" s="46"/>
      <c r="B2" s="46"/>
      <c r="C2" s="46"/>
      <c r="D2" s="46"/>
      <c r="E2" s="44"/>
      <c r="F2" s="46"/>
      <c r="G2" s="46"/>
    </row>
    <row r="3" spans="1:16" ht="13.5" customHeight="1">
      <c r="A3" s="131"/>
      <c r="B3" s="129">
        <v>2017</v>
      </c>
      <c r="C3" s="128" t="s">
        <v>1</v>
      </c>
      <c r="D3" s="129" t="s">
        <v>104</v>
      </c>
      <c r="E3" s="100"/>
      <c r="F3" s="129">
        <v>2017</v>
      </c>
      <c r="G3" s="128" t="s">
        <v>1</v>
      </c>
      <c r="H3" s="129" t="s">
        <v>104</v>
      </c>
      <c r="I3" s="102"/>
      <c r="J3" s="129">
        <v>2017</v>
      </c>
      <c r="K3" s="128" t="s">
        <v>1</v>
      </c>
      <c r="L3" s="129" t="s">
        <v>104</v>
      </c>
      <c r="M3" s="102"/>
      <c r="N3" s="129">
        <v>2017</v>
      </c>
      <c r="O3" s="128" t="s">
        <v>1</v>
      </c>
      <c r="P3" s="129" t="s">
        <v>104</v>
      </c>
    </row>
    <row r="4" spans="1:16" ht="13.5" customHeight="1">
      <c r="A4" s="127" t="s">
        <v>2</v>
      </c>
      <c r="B4" s="125" t="s">
        <v>3</v>
      </c>
      <c r="C4" s="124"/>
      <c r="D4" s="123" t="s">
        <v>106</v>
      </c>
      <c r="E4" s="100"/>
      <c r="F4" s="125" t="s">
        <v>4</v>
      </c>
      <c r="G4" s="124"/>
      <c r="H4" s="123" t="s">
        <v>107</v>
      </c>
      <c r="I4" s="102"/>
      <c r="J4" s="125" t="s">
        <v>5</v>
      </c>
      <c r="K4" s="124"/>
      <c r="L4" s="123" t="s">
        <v>108</v>
      </c>
      <c r="M4" s="102"/>
      <c r="N4" s="125" t="s">
        <v>6</v>
      </c>
      <c r="O4" s="124"/>
      <c r="P4" s="123" t="s">
        <v>109</v>
      </c>
    </row>
    <row r="5" spans="1:16" ht="13.5" customHeight="1">
      <c r="A5" s="47" t="s">
        <v>79</v>
      </c>
      <c r="B5" s="48"/>
      <c r="C5" s="49"/>
      <c r="D5" s="99"/>
      <c r="E5" s="50"/>
      <c r="H5" s="94"/>
      <c r="L5" s="94"/>
      <c r="P5" s="122">
        <v>0</v>
      </c>
    </row>
    <row r="6" spans="1:16" ht="12.95" customHeight="1">
      <c r="A6" s="51" t="s">
        <v>80</v>
      </c>
      <c r="B6" s="52">
        <v>1150</v>
      </c>
      <c r="C6" s="52">
        <v>-167</v>
      </c>
      <c r="D6" s="122">
        <v>983</v>
      </c>
      <c r="E6" s="53"/>
      <c r="F6" s="52">
        <v>1169</v>
      </c>
      <c r="G6" s="52">
        <v>-122</v>
      </c>
      <c r="H6" s="122">
        <v>1048</v>
      </c>
      <c r="J6" s="52">
        <v>805</v>
      </c>
      <c r="K6" s="52">
        <v>-95</v>
      </c>
      <c r="L6" s="122">
        <f>710-1</f>
        <v>709</v>
      </c>
      <c r="N6" s="52">
        <v>283</v>
      </c>
      <c r="O6" s="52">
        <v>-58</v>
      </c>
      <c r="P6" s="122">
        <f>226-1</f>
        <v>225</v>
      </c>
    </row>
    <row r="7" spans="1:16" ht="12.95" customHeight="1">
      <c r="A7" s="51" t="s">
        <v>81</v>
      </c>
      <c r="B7" s="52">
        <v>1112</v>
      </c>
      <c r="C7" s="52"/>
      <c r="D7" s="122">
        <v>1112</v>
      </c>
      <c r="E7" s="53"/>
      <c r="F7" s="52">
        <v>645</v>
      </c>
      <c r="G7" s="52"/>
      <c r="H7" s="122">
        <v>645</v>
      </c>
      <c r="J7" s="52">
        <v>435</v>
      </c>
      <c r="K7" s="52"/>
      <c r="L7" s="122">
        <v>435</v>
      </c>
      <c r="N7" s="52">
        <v>500</v>
      </c>
      <c r="O7" s="52"/>
      <c r="P7" s="122">
        <v>500</v>
      </c>
    </row>
    <row r="8" spans="1:16" ht="12.95" customHeight="1">
      <c r="A8" s="54" t="s">
        <v>82</v>
      </c>
      <c r="B8" s="53">
        <v>-432</v>
      </c>
      <c r="C8" s="53">
        <v>0</v>
      </c>
      <c r="D8" s="98">
        <v>-432</v>
      </c>
      <c r="E8" s="53"/>
      <c r="F8" s="53">
        <v>-305</v>
      </c>
      <c r="G8" s="53">
        <v>0</v>
      </c>
      <c r="H8" s="98">
        <v>-305</v>
      </c>
      <c r="J8" s="53">
        <v>-233</v>
      </c>
      <c r="K8" s="53">
        <v>0</v>
      </c>
      <c r="L8" s="98">
        <v>-233</v>
      </c>
      <c r="N8" s="53">
        <v>-146</v>
      </c>
      <c r="O8" s="53">
        <v>0</v>
      </c>
      <c r="P8" s="98">
        <v>-146</v>
      </c>
    </row>
    <row r="9" spans="1:16" ht="22.5">
      <c r="A9" s="55" t="s">
        <v>83</v>
      </c>
      <c r="B9" s="56">
        <f>B6+B7+B8</f>
        <v>1830</v>
      </c>
      <c r="C9" s="56">
        <f>C6+C7+C8</f>
        <v>-167</v>
      </c>
      <c r="D9" s="105">
        <f>D6+D7+D8+1</f>
        <v>1664</v>
      </c>
      <c r="E9" s="57"/>
      <c r="F9" s="56">
        <f>F6+F7+F8+1</f>
        <v>1510</v>
      </c>
      <c r="G9" s="56">
        <f>G6+G7+G8</f>
        <v>-122</v>
      </c>
      <c r="H9" s="105">
        <f>H6+H7+H8</f>
        <v>1388</v>
      </c>
      <c r="J9" s="56">
        <f>J6+J7+J8</f>
        <v>1007</v>
      </c>
      <c r="K9" s="56">
        <f>K6+K7+K8</f>
        <v>-95</v>
      </c>
      <c r="L9" s="105">
        <f>L6+L7+L8</f>
        <v>911</v>
      </c>
      <c r="N9" s="56">
        <f>N6+N7+N8+1</f>
        <v>638</v>
      </c>
      <c r="O9" s="56">
        <f>O6+O7+O8</f>
        <v>-58</v>
      </c>
      <c r="P9" s="105">
        <f>P6+P7+P8</f>
        <v>579</v>
      </c>
    </row>
    <row r="10" spans="1:16" ht="6.95" customHeight="1">
      <c r="A10" s="51"/>
      <c r="B10" s="58"/>
      <c r="C10" s="52">
        <v>0</v>
      </c>
      <c r="D10" s="120"/>
      <c r="E10" s="53"/>
      <c r="F10" s="58"/>
      <c r="G10" s="52">
        <v>0</v>
      </c>
      <c r="H10" s="120"/>
      <c r="J10" s="58"/>
      <c r="K10" s="52">
        <v>0</v>
      </c>
      <c r="L10" s="120"/>
      <c r="N10" s="58"/>
      <c r="O10" s="52">
        <v>0</v>
      </c>
      <c r="P10" s="120"/>
    </row>
    <row r="11" spans="1:16" ht="13.5" customHeight="1">
      <c r="A11" s="47" t="s">
        <v>84</v>
      </c>
      <c r="B11" s="58"/>
      <c r="C11" s="52">
        <v>0</v>
      </c>
      <c r="D11" s="120"/>
      <c r="E11" s="53"/>
      <c r="F11" s="58"/>
      <c r="G11" s="52">
        <v>0</v>
      </c>
      <c r="H11" s="120"/>
      <c r="J11" s="58"/>
      <c r="K11" s="52">
        <v>0</v>
      </c>
      <c r="L11" s="120"/>
      <c r="N11" s="58"/>
      <c r="O11" s="52">
        <v>0</v>
      </c>
      <c r="P11" s="120"/>
    </row>
    <row r="12" spans="1:16" ht="12.95" customHeight="1">
      <c r="A12" s="59" t="s">
        <v>85</v>
      </c>
      <c r="B12" s="52">
        <v>1630</v>
      </c>
      <c r="C12" s="52">
        <v>0</v>
      </c>
      <c r="D12" s="122">
        <v>1630</v>
      </c>
      <c r="E12" s="53"/>
      <c r="F12" s="52">
        <v>1524</v>
      </c>
      <c r="G12" s="52">
        <v>0</v>
      </c>
      <c r="H12" s="122">
        <v>1524</v>
      </c>
      <c r="J12" s="52">
        <v>1461</v>
      </c>
      <c r="K12" s="52">
        <v>0</v>
      </c>
      <c r="L12" s="122">
        <v>1461</v>
      </c>
      <c r="N12" s="52">
        <v>1390</v>
      </c>
      <c r="O12" s="52">
        <v>0</v>
      </c>
      <c r="P12" s="122">
        <v>1390</v>
      </c>
    </row>
    <row r="13" spans="1:16" ht="12.95" customHeight="1">
      <c r="A13" s="59" t="s">
        <v>86</v>
      </c>
      <c r="B13" s="52">
        <v>-1152</v>
      </c>
      <c r="C13" s="52">
        <v>0</v>
      </c>
      <c r="D13" s="122">
        <v>-1152</v>
      </c>
      <c r="E13" s="53"/>
      <c r="F13" s="52">
        <v>-837</v>
      </c>
      <c r="G13" s="52">
        <v>0</v>
      </c>
      <c r="H13" s="122">
        <v>-837</v>
      </c>
      <c r="J13" s="52">
        <v>-505</v>
      </c>
      <c r="K13" s="52">
        <v>0</v>
      </c>
      <c r="L13" s="122">
        <v>-505</v>
      </c>
      <c r="N13" s="52">
        <v>-189</v>
      </c>
      <c r="O13" s="52">
        <v>0</v>
      </c>
      <c r="P13" s="122">
        <v>-189</v>
      </c>
    </row>
    <row r="14" spans="1:16" ht="12.95" customHeight="1">
      <c r="A14" s="61" t="s">
        <v>87</v>
      </c>
      <c r="B14" s="53">
        <v>-150</v>
      </c>
      <c r="C14" s="53">
        <v>167</v>
      </c>
      <c r="D14" s="118">
        <v>17</v>
      </c>
      <c r="E14" s="53"/>
      <c r="F14" s="53">
        <v>-1521</v>
      </c>
      <c r="G14" s="53">
        <v>122</v>
      </c>
      <c r="H14" s="118">
        <v>-1399</v>
      </c>
      <c r="J14" s="53">
        <v>-1962</v>
      </c>
      <c r="K14" s="53">
        <v>95</v>
      </c>
      <c r="L14" s="118">
        <v>-1867</v>
      </c>
      <c r="N14" s="53">
        <v>31</v>
      </c>
      <c r="O14" s="53">
        <v>58</v>
      </c>
      <c r="P14" s="98">
        <v>88</v>
      </c>
    </row>
    <row r="15" spans="1:16" ht="13.5" customHeight="1">
      <c r="A15" s="55" t="s">
        <v>84</v>
      </c>
      <c r="B15" s="56">
        <f>B12+B13+B14</f>
        <v>328</v>
      </c>
      <c r="C15" s="56">
        <f>C12+C13+C14</f>
        <v>167</v>
      </c>
      <c r="D15" s="97">
        <v>494</v>
      </c>
      <c r="E15" s="57"/>
      <c r="F15" s="56">
        <f>F12+F13+F14</f>
        <v>-834</v>
      </c>
      <c r="G15" s="56">
        <f>G12+G13+G14</f>
        <v>122</v>
      </c>
      <c r="H15" s="97">
        <v>-712</v>
      </c>
      <c r="J15" s="56">
        <f>J12+J13+J14</f>
        <v>-1006</v>
      </c>
      <c r="K15" s="56">
        <f>K12+K13+K14</f>
        <v>95</v>
      </c>
      <c r="L15" s="97">
        <v>-912</v>
      </c>
      <c r="N15" s="56">
        <f>N12+N13+N14</f>
        <v>1232</v>
      </c>
      <c r="O15" s="56">
        <f>O12+O13+O14</f>
        <v>58</v>
      </c>
      <c r="P15" s="120">
        <f>P12+P13+P14</f>
        <v>1289</v>
      </c>
    </row>
    <row r="16" spans="1:16" ht="6.95" customHeight="1">
      <c r="A16" s="51"/>
      <c r="B16" s="58"/>
      <c r="C16" s="52">
        <v>0</v>
      </c>
      <c r="D16" s="120"/>
      <c r="E16" s="53"/>
      <c r="F16" s="58"/>
      <c r="G16" s="52">
        <v>0</v>
      </c>
      <c r="H16" s="120"/>
      <c r="J16" s="58"/>
      <c r="K16" s="52">
        <v>0</v>
      </c>
      <c r="L16" s="120"/>
      <c r="N16" s="58"/>
      <c r="O16" s="52">
        <v>0</v>
      </c>
      <c r="P16" s="120"/>
    </row>
    <row r="17" spans="1:16" ht="13.5" customHeight="1">
      <c r="A17" s="62" t="s">
        <v>88</v>
      </c>
      <c r="B17" s="58">
        <f>B9+B15</f>
        <v>2158</v>
      </c>
      <c r="C17" s="58">
        <f>C9+C15</f>
        <v>0</v>
      </c>
      <c r="D17" s="120">
        <f>D9+D15</f>
        <v>2158</v>
      </c>
      <c r="E17" s="57"/>
      <c r="F17" s="58">
        <f>F9+F15</f>
        <v>676</v>
      </c>
      <c r="G17" s="58">
        <f>G9+G15</f>
        <v>0</v>
      </c>
      <c r="H17" s="120">
        <f>H9+H15</f>
        <v>676</v>
      </c>
      <c r="J17" s="58">
        <v>0.01</v>
      </c>
      <c r="K17" s="58">
        <f>K9+K15</f>
        <v>0</v>
      </c>
      <c r="L17" s="120">
        <v>0.01</v>
      </c>
      <c r="N17" s="58">
        <f>N9+N15-1</f>
        <v>1869</v>
      </c>
      <c r="O17" s="58">
        <f>O9+O15</f>
        <v>0</v>
      </c>
      <c r="P17" s="120">
        <f>P9+P15</f>
        <v>1868</v>
      </c>
    </row>
    <row r="18" spans="1:16" ht="6.75" customHeight="1">
      <c r="A18" s="62"/>
      <c r="B18" s="58"/>
      <c r="C18" s="58">
        <v>0</v>
      </c>
      <c r="D18" s="120"/>
      <c r="E18" s="57"/>
      <c r="F18" s="58"/>
      <c r="G18" s="58">
        <v>0</v>
      </c>
      <c r="H18" s="120"/>
      <c r="J18" s="58"/>
      <c r="K18" s="58">
        <v>0</v>
      </c>
      <c r="L18" s="120"/>
      <c r="N18" s="58"/>
      <c r="O18" s="58">
        <v>0</v>
      </c>
      <c r="P18" s="120"/>
    </row>
    <row r="19" spans="1:16" ht="13.5" customHeight="1">
      <c r="A19" s="47" t="s">
        <v>89</v>
      </c>
      <c r="B19" s="58"/>
      <c r="C19" s="52">
        <v>0</v>
      </c>
      <c r="D19" s="120"/>
      <c r="E19" s="53"/>
      <c r="F19" s="58"/>
      <c r="G19" s="52">
        <v>0</v>
      </c>
      <c r="H19" s="120"/>
      <c r="J19" s="58"/>
      <c r="K19" s="52">
        <v>0</v>
      </c>
      <c r="L19" s="120"/>
      <c r="N19" s="58"/>
      <c r="O19" s="52">
        <v>0</v>
      </c>
      <c r="P19" s="120"/>
    </row>
    <row r="20" spans="1:16" s="44" customFormat="1" ht="13.5" customHeight="1">
      <c r="A20" s="54" t="s">
        <v>126</v>
      </c>
      <c r="B20" s="53">
        <v>-96</v>
      </c>
      <c r="C20" s="53">
        <v>0</v>
      </c>
      <c r="D20" s="118">
        <v>-95</v>
      </c>
      <c r="E20" s="53"/>
      <c r="F20" s="53">
        <v>-73</v>
      </c>
      <c r="G20" s="53">
        <v>0</v>
      </c>
      <c r="H20" s="118">
        <v>-73</v>
      </c>
      <c r="J20" s="53">
        <v>-4</v>
      </c>
      <c r="K20" s="53">
        <v>0</v>
      </c>
      <c r="L20" s="118">
        <v>-4</v>
      </c>
      <c r="N20" s="53">
        <v>-4</v>
      </c>
      <c r="O20" s="53">
        <v>0</v>
      </c>
      <c r="P20" s="118">
        <v>-4</v>
      </c>
    </row>
    <row r="21" spans="1:16" s="44" customFormat="1" ht="13.5" customHeight="1">
      <c r="A21" s="54" t="s">
        <v>127</v>
      </c>
      <c r="B21" s="53">
        <v>-645</v>
      </c>
      <c r="C21" s="53"/>
      <c r="D21" s="118">
        <v>-645</v>
      </c>
      <c r="E21" s="53"/>
      <c r="F21" s="53">
        <v>-443</v>
      </c>
      <c r="G21" s="53"/>
      <c r="H21" s="118">
        <v>-444</v>
      </c>
      <c r="J21" s="53">
        <v>-292</v>
      </c>
      <c r="K21" s="53"/>
      <c r="L21" s="118">
        <v>-292</v>
      </c>
      <c r="N21" s="53">
        <v>-113</v>
      </c>
      <c r="O21" s="53"/>
      <c r="P21" s="118">
        <v>-113</v>
      </c>
    </row>
    <row r="22" spans="1:16" ht="13.5" customHeight="1">
      <c r="A22" s="54" t="s">
        <v>128</v>
      </c>
      <c r="B22" s="53">
        <v>-56</v>
      </c>
      <c r="C22" s="53"/>
      <c r="D22" s="118">
        <v>-58</v>
      </c>
      <c r="E22" s="53"/>
      <c r="F22" s="53">
        <v>-43</v>
      </c>
      <c r="G22" s="53"/>
      <c r="H22" s="118">
        <v>-43</v>
      </c>
      <c r="J22" s="53">
        <v>-30</v>
      </c>
      <c r="K22" s="53"/>
      <c r="L22" s="118">
        <v>-30</v>
      </c>
      <c r="N22" s="53">
        <v>-15</v>
      </c>
      <c r="O22" s="53"/>
      <c r="P22" s="118">
        <v>-15</v>
      </c>
    </row>
    <row r="23" spans="1:16" ht="13.5" customHeight="1">
      <c r="A23" s="63" t="s">
        <v>90</v>
      </c>
      <c r="B23" s="56">
        <f>B20+B21+B22</f>
        <v>-797</v>
      </c>
      <c r="C23" s="56">
        <f>C20+C21+C22</f>
        <v>0</v>
      </c>
      <c r="D23" s="97">
        <v>-797</v>
      </c>
      <c r="E23" s="57"/>
      <c r="F23" s="56">
        <f>F20+F21+F22</f>
        <v>-559</v>
      </c>
      <c r="G23" s="56">
        <f>G20+G21+G22</f>
        <v>0</v>
      </c>
      <c r="H23" s="97">
        <v>-559</v>
      </c>
      <c r="J23" s="56">
        <f>J20+J21+J22</f>
        <v>-326</v>
      </c>
      <c r="K23" s="56">
        <f>K20+K21+K22</f>
        <v>0</v>
      </c>
      <c r="L23" s="97">
        <v>-326</v>
      </c>
      <c r="N23" s="56">
        <f>N20+N21+N22</f>
        <v>-132</v>
      </c>
      <c r="O23" s="56">
        <f>O20+O21+O22</f>
        <v>0</v>
      </c>
      <c r="P23" s="97">
        <v>-132</v>
      </c>
    </row>
    <row r="24" spans="1:16" ht="13.5" customHeight="1">
      <c r="A24" s="63" t="s">
        <v>91</v>
      </c>
      <c r="B24" s="56">
        <f>B17+B23</f>
        <v>1361</v>
      </c>
      <c r="C24" s="56">
        <f>C17+C23</f>
        <v>0</v>
      </c>
      <c r="D24" s="97">
        <f>D17+D23</f>
        <v>1361</v>
      </c>
      <c r="E24" s="57"/>
      <c r="F24" s="56">
        <f>F17+F23</f>
        <v>117</v>
      </c>
      <c r="G24" s="56">
        <f>G17+G23</f>
        <v>0</v>
      </c>
      <c r="H24" s="97">
        <f>H17+H23</f>
        <v>117</v>
      </c>
      <c r="J24" s="56">
        <f>J17+J23</f>
        <v>-325.99</v>
      </c>
      <c r="K24" s="56">
        <f>K17+K23</f>
        <v>0</v>
      </c>
      <c r="L24" s="97">
        <f>L17+L23</f>
        <v>-325.99</v>
      </c>
      <c r="N24" s="56">
        <f>N17+N23+1</f>
        <v>1738</v>
      </c>
      <c r="O24" s="56">
        <f>O17+O23</f>
        <v>0</v>
      </c>
      <c r="P24" s="97">
        <f>P17+P23+1</f>
        <v>1737</v>
      </c>
    </row>
    <row r="25" spans="1:16" ht="6.95" customHeight="1">
      <c r="A25" s="51"/>
      <c r="B25" s="58"/>
      <c r="C25" s="52">
        <v>0</v>
      </c>
      <c r="D25" s="120"/>
      <c r="E25" s="53"/>
      <c r="F25" s="58"/>
      <c r="G25" s="52">
        <v>0</v>
      </c>
      <c r="H25" s="120"/>
      <c r="J25" s="58"/>
      <c r="K25" s="52">
        <v>0</v>
      </c>
      <c r="L25" s="120"/>
      <c r="N25" s="58"/>
      <c r="O25" s="52">
        <v>0</v>
      </c>
      <c r="P25" s="120"/>
    </row>
    <row r="26" spans="1:16" ht="13.5" customHeight="1">
      <c r="A26" s="47" t="s">
        <v>92</v>
      </c>
      <c r="B26" s="58"/>
      <c r="C26" s="52">
        <v>0</v>
      </c>
      <c r="D26" s="120"/>
      <c r="E26" s="53"/>
      <c r="F26" s="58"/>
      <c r="G26" s="52">
        <v>0</v>
      </c>
      <c r="H26" s="120"/>
      <c r="J26" s="58"/>
      <c r="K26" s="52">
        <v>0</v>
      </c>
      <c r="L26" s="120"/>
      <c r="N26" s="58"/>
      <c r="O26" s="52">
        <v>0</v>
      </c>
      <c r="P26" s="120"/>
    </row>
    <row r="27" spans="1:16" ht="12" hidden="1" customHeight="1">
      <c r="A27" s="54" t="s">
        <v>93</v>
      </c>
      <c r="B27" s="57">
        <v>-1454.25062210549</v>
      </c>
      <c r="C27" s="53">
        <v>4228.3560435727604</v>
      </c>
      <c r="D27" s="96">
        <v>2774.1054214672704</v>
      </c>
      <c r="E27" s="53"/>
      <c r="F27" s="57">
        <v>0</v>
      </c>
      <c r="G27" s="53">
        <v>0</v>
      </c>
      <c r="H27" s="96">
        <v>0</v>
      </c>
      <c r="J27" s="57">
        <v>1439.681492045283</v>
      </c>
      <c r="K27" s="53">
        <v>-1439.681492045283</v>
      </c>
      <c r="L27" s="96">
        <v>0</v>
      </c>
      <c r="N27" s="57">
        <v>0</v>
      </c>
      <c r="O27" s="53">
        <v>0</v>
      </c>
      <c r="P27" s="96">
        <v>0</v>
      </c>
    </row>
    <row r="28" spans="1:16" ht="13.5" customHeight="1">
      <c r="A28" s="64" t="s">
        <v>94</v>
      </c>
      <c r="B28" s="53">
        <v>-1392</v>
      </c>
      <c r="C28" s="53"/>
      <c r="D28" s="118">
        <v>-1392</v>
      </c>
      <c r="E28" s="53"/>
      <c r="F28" s="53">
        <v>-786</v>
      </c>
      <c r="G28" s="53"/>
      <c r="H28" s="118">
        <v>-786</v>
      </c>
      <c r="J28" s="53">
        <v>-602</v>
      </c>
      <c r="K28" s="53"/>
      <c r="L28" s="118">
        <v>-602</v>
      </c>
      <c r="N28" s="53">
        <v>-367</v>
      </c>
      <c r="O28" s="53"/>
      <c r="P28" s="118">
        <v>-367</v>
      </c>
    </row>
    <row r="29" spans="1:16" ht="13.5" customHeight="1">
      <c r="A29" s="63"/>
      <c r="B29" s="56"/>
      <c r="C29" s="56">
        <v>0</v>
      </c>
      <c r="D29" s="97"/>
      <c r="E29" s="57"/>
      <c r="F29" s="56"/>
      <c r="G29" s="56">
        <v>0</v>
      </c>
      <c r="H29" s="97"/>
      <c r="J29" s="56"/>
      <c r="K29" s="56">
        <v>0</v>
      </c>
      <c r="L29" s="97"/>
      <c r="N29" s="56"/>
      <c r="O29" s="56">
        <v>0</v>
      </c>
      <c r="P29" s="97"/>
    </row>
    <row r="30" spans="1:16" ht="13.5" customHeight="1">
      <c r="A30" s="47" t="s">
        <v>95</v>
      </c>
      <c r="B30" s="58">
        <f>B24+B28</f>
        <v>-31</v>
      </c>
      <c r="C30" s="58">
        <f>C24+C28</f>
        <v>0</v>
      </c>
      <c r="D30" s="120">
        <f>D24+D28</f>
        <v>-31</v>
      </c>
      <c r="E30" s="57"/>
      <c r="F30" s="58">
        <f>F24+F28</f>
        <v>-669</v>
      </c>
      <c r="G30" s="58">
        <f>G24+G28</f>
        <v>0</v>
      </c>
      <c r="H30" s="120">
        <f>H24+H28</f>
        <v>-669</v>
      </c>
      <c r="J30" s="58">
        <f>J24+J28</f>
        <v>-927.99</v>
      </c>
      <c r="K30" s="58"/>
      <c r="L30" s="120">
        <f>L24+L28</f>
        <v>-927.99</v>
      </c>
      <c r="N30" s="58">
        <f>N24+N28-1</f>
        <v>1370</v>
      </c>
      <c r="O30" s="58">
        <f>O24+O28</f>
        <v>0</v>
      </c>
      <c r="P30" s="120">
        <f>P24+P28-1</f>
        <v>1369</v>
      </c>
    </row>
    <row r="31" spans="1:16" ht="13.5" customHeight="1">
      <c r="A31" s="47" t="s">
        <v>96</v>
      </c>
      <c r="B31" s="52">
        <v>3093</v>
      </c>
      <c r="C31" s="52">
        <v>0</v>
      </c>
      <c r="D31" s="122">
        <v>3093</v>
      </c>
      <c r="E31" s="53"/>
      <c r="F31" s="52">
        <v>3093</v>
      </c>
      <c r="G31" s="52">
        <v>0</v>
      </c>
      <c r="H31" s="122">
        <v>3093</v>
      </c>
      <c r="J31" s="52">
        <v>3093</v>
      </c>
      <c r="K31" s="52">
        <v>0</v>
      </c>
      <c r="L31" s="122">
        <v>3093</v>
      </c>
      <c r="N31" s="52">
        <v>3093</v>
      </c>
      <c r="O31" s="52">
        <v>0</v>
      </c>
      <c r="P31" s="122">
        <v>3093</v>
      </c>
    </row>
    <row r="32" spans="1:16" ht="13.5" customHeight="1">
      <c r="A32" s="54" t="s">
        <v>97</v>
      </c>
      <c r="B32" s="53">
        <v>1</v>
      </c>
      <c r="C32" s="53">
        <v>0</v>
      </c>
      <c r="D32" s="118">
        <v>1</v>
      </c>
      <c r="E32" s="53"/>
      <c r="F32" s="53">
        <v>-10</v>
      </c>
      <c r="G32" s="53">
        <v>0</v>
      </c>
      <c r="H32" s="118">
        <v>-10</v>
      </c>
      <c r="J32" s="53">
        <v>-19</v>
      </c>
      <c r="K32" s="53">
        <v>0</v>
      </c>
      <c r="L32" s="118">
        <v>-19</v>
      </c>
      <c r="N32" s="53">
        <v>-17</v>
      </c>
      <c r="O32" s="53">
        <v>0</v>
      </c>
      <c r="P32" s="118">
        <v>-17</v>
      </c>
    </row>
    <row r="33" spans="1:16" ht="13.5" customHeight="1">
      <c r="A33" s="65" t="s">
        <v>98</v>
      </c>
      <c r="B33" s="66">
        <f>SUM(B30:B32)</f>
        <v>3063</v>
      </c>
      <c r="C33" s="66">
        <f>SUM(C30:C32)</f>
        <v>0</v>
      </c>
      <c r="D33" s="95">
        <v>3063</v>
      </c>
      <c r="E33" s="57"/>
      <c r="F33" s="66">
        <f>SUM(F30:F32)</f>
        <v>2414</v>
      </c>
      <c r="G33" s="66">
        <f>SUM(G30:G32)</f>
        <v>0</v>
      </c>
      <c r="H33" s="95">
        <v>2414</v>
      </c>
      <c r="J33" s="66">
        <f>SUM(J30:J32)</f>
        <v>2146.0100000000002</v>
      </c>
      <c r="K33" s="66"/>
      <c r="L33" s="95">
        <v>2146</v>
      </c>
      <c r="N33" s="66">
        <f>N30+N31+N32+1</f>
        <v>4447</v>
      </c>
      <c r="O33" s="66"/>
      <c r="P33" s="95">
        <v>4447</v>
      </c>
    </row>
    <row r="34" spans="1:16">
      <c r="A34" s="88" t="s">
        <v>129</v>
      </c>
      <c r="B34" s="46">
        <v>41</v>
      </c>
      <c r="C34" s="46"/>
      <c r="D34" s="95">
        <v>41</v>
      </c>
      <c r="E34" s="44"/>
      <c r="F34" s="46">
        <v>101</v>
      </c>
      <c r="G34" s="46"/>
      <c r="H34" s="95">
        <v>101</v>
      </c>
      <c r="I34" s="44"/>
      <c r="J34" s="46">
        <v>91</v>
      </c>
      <c r="K34" s="46"/>
      <c r="L34" s="95">
        <v>91</v>
      </c>
      <c r="M34" s="44"/>
      <c r="N34" s="46">
        <v>218</v>
      </c>
      <c r="O34" s="46"/>
      <c r="P34" s="95">
        <v>218</v>
      </c>
    </row>
    <row r="35" spans="1:16" s="60" customFormat="1">
      <c r="A35" s="65" t="s">
        <v>130</v>
      </c>
      <c r="B35" s="91">
        <f>B33+B34</f>
        <v>3104</v>
      </c>
      <c r="C35" s="90"/>
      <c r="D35" s="95">
        <v>3104</v>
      </c>
      <c r="E35" s="89"/>
      <c r="F35" s="91">
        <f>F33+F34</f>
        <v>2515</v>
      </c>
      <c r="G35" s="90"/>
      <c r="H35" s="95">
        <v>2515</v>
      </c>
      <c r="I35" s="89"/>
      <c r="J35" s="91">
        <f>J33+J34</f>
        <v>2237.0100000000002</v>
      </c>
      <c r="K35" s="90"/>
      <c r="L35" s="95">
        <v>2237</v>
      </c>
      <c r="M35" s="89"/>
      <c r="N35" s="91">
        <f>N33+N34</f>
        <v>4665</v>
      </c>
      <c r="O35" s="90"/>
      <c r="P35" s="95">
        <v>4665</v>
      </c>
    </row>
  </sheetData>
  <sheetProtection password="E959" sheet="1" objects="1" scenarios="1"/>
  <pageMargins left="0.75" right="0.75" top="1" bottom="1" header="0.5" footer="0.5"/>
  <pageSetup paperSize="9" scale="70" orientation="landscape" r:id="rId1"/>
  <headerFooter alignWithMargins="0"/>
  <ignoredErrors>
    <ignoredError sqref="C9 G9 K9 O9 O24:O3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activeCell="H41" sqref="H41"/>
    </sheetView>
  </sheetViews>
  <sheetFormatPr defaultRowHeight="12.75"/>
  <cols>
    <col min="1" max="1" width="24.1640625" customWidth="1"/>
    <col min="2" max="2" width="12.6640625" customWidth="1"/>
    <col min="3" max="3" width="11.33203125" customWidth="1"/>
    <col min="4" max="4" width="11.83203125" customWidth="1"/>
    <col min="5" max="5" width="14" customWidth="1"/>
    <col min="6" max="6" width="12" customWidth="1"/>
    <col min="7" max="7" width="13.6640625" customWidth="1"/>
    <col min="8" max="8" width="11.1640625" bestFit="1" customWidth="1"/>
    <col min="9" max="9" width="8.5" customWidth="1"/>
    <col min="10" max="10" width="12.1640625" customWidth="1"/>
    <col min="11" max="11" width="24.1640625" customWidth="1"/>
    <col min="12" max="12" width="14.1640625" customWidth="1"/>
    <col min="13" max="13" width="9.1640625" customWidth="1"/>
    <col min="14" max="14" width="13.5" customWidth="1"/>
    <col min="15" max="15" width="11.83203125" customWidth="1"/>
    <col min="16" max="16" width="11.33203125" customWidth="1"/>
    <col min="17" max="17" width="13" customWidth="1"/>
    <col min="18" max="18" width="13.1640625" customWidth="1"/>
    <col min="19" max="19" width="11.33203125" customWidth="1"/>
    <col min="20" max="20" width="11.83203125" customWidth="1"/>
    <col min="21" max="21" width="13" customWidth="1"/>
  </cols>
  <sheetData>
    <row r="1" spans="1:23" ht="15.75">
      <c r="A1" s="21" t="s">
        <v>142</v>
      </c>
      <c r="K1" s="21" t="s">
        <v>142</v>
      </c>
    </row>
    <row r="2" spans="1:23" ht="33" customHeight="1">
      <c r="A2" s="92" t="s">
        <v>131</v>
      </c>
      <c r="B2" s="141" t="s">
        <v>148</v>
      </c>
      <c r="C2" s="142" t="s">
        <v>1</v>
      </c>
      <c r="D2" s="143" t="s">
        <v>153</v>
      </c>
      <c r="E2" s="141" t="s">
        <v>149</v>
      </c>
      <c r="F2" s="142" t="s">
        <v>1</v>
      </c>
      <c r="G2" s="143" t="s">
        <v>145</v>
      </c>
      <c r="H2" s="141" t="s">
        <v>150</v>
      </c>
      <c r="I2" s="143" t="s">
        <v>154</v>
      </c>
      <c r="J2" s="143" t="s">
        <v>152</v>
      </c>
      <c r="K2" s="92" t="s">
        <v>131</v>
      </c>
      <c r="L2" s="141" t="s">
        <v>132</v>
      </c>
      <c r="M2" s="143" t="s">
        <v>154</v>
      </c>
      <c r="N2" s="143" t="s">
        <v>151</v>
      </c>
      <c r="O2" s="143" t="s">
        <v>146</v>
      </c>
      <c r="P2" s="143" t="s">
        <v>1</v>
      </c>
      <c r="Q2" s="143" t="s">
        <v>147</v>
      </c>
      <c r="R2" s="143" t="s">
        <v>133</v>
      </c>
      <c r="S2" s="143" t="s">
        <v>0</v>
      </c>
      <c r="T2" s="143" t="s">
        <v>1</v>
      </c>
      <c r="U2" s="143" t="s">
        <v>144</v>
      </c>
      <c r="V2" s="134"/>
      <c r="W2" s="134"/>
    </row>
    <row r="3" spans="1:23" ht="12.75" customHeight="1">
      <c r="A3" s="133" t="s">
        <v>134</v>
      </c>
      <c r="B3" s="132">
        <v>5495</v>
      </c>
      <c r="C3" s="132">
        <f>D3-B3</f>
        <v>-18</v>
      </c>
      <c r="D3" s="132">
        <v>5477</v>
      </c>
      <c r="E3" s="132">
        <v>3297</v>
      </c>
      <c r="F3" s="132">
        <f>G3-E3</f>
        <v>-40</v>
      </c>
      <c r="G3" s="132">
        <v>3257</v>
      </c>
      <c r="H3" s="132">
        <v>858</v>
      </c>
      <c r="I3" s="132"/>
      <c r="J3" s="132">
        <v>858</v>
      </c>
      <c r="K3" s="133" t="s">
        <v>134</v>
      </c>
      <c r="L3" s="132">
        <v>2157</v>
      </c>
      <c r="M3" s="132"/>
      <c r="N3" s="132">
        <v>2157</v>
      </c>
      <c r="O3" s="132">
        <v>11806</v>
      </c>
      <c r="P3" s="132">
        <f>Q3-O3-1</f>
        <v>-59</v>
      </c>
      <c r="Q3" s="132">
        <f>D3+G3+J3+N3-1</f>
        <v>11748</v>
      </c>
      <c r="R3" s="132"/>
      <c r="S3" s="132">
        <v>11806</v>
      </c>
      <c r="T3" s="132">
        <f>U3-S3-1</f>
        <v>-59</v>
      </c>
      <c r="U3" s="93">
        <v>11748</v>
      </c>
      <c r="V3" s="134"/>
      <c r="W3" s="134"/>
    </row>
    <row r="4" spans="1:23">
      <c r="A4" s="134" t="s">
        <v>135</v>
      </c>
      <c r="B4" s="132">
        <v>179</v>
      </c>
      <c r="C4" s="132"/>
      <c r="D4" s="132">
        <v>179</v>
      </c>
      <c r="E4" s="132">
        <v>107</v>
      </c>
      <c r="F4" s="132"/>
      <c r="G4" s="132">
        <v>107</v>
      </c>
      <c r="H4" s="132">
        <v>229</v>
      </c>
      <c r="I4" s="132"/>
      <c r="J4" s="132">
        <v>229</v>
      </c>
      <c r="K4" s="134" t="s">
        <v>135</v>
      </c>
      <c r="L4" s="132">
        <v>17</v>
      </c>
      <c r="M4" s="132"/>
      <c r="N4" s="132">
        <v>17</v>
      </c>
      <c r="O4" s="132">
        <v>533</v>
      </c>
      <c r="P4" s="132"/>
      <c r="Q4" s="132">
        <v>533</v>
      </c>
      <c r="R4" s="132">
        <v>-533</v>
      </c>
      <c r="S4" s="132"/>
      <c r="T4" s="132"/>
      <c r="U4" s="93"/>
      <c r="V4" s="134"/>
      <c r="W4" s="134"/>
    </row>
    <row r="5" spans="1:23">
      <c r="A5" s="134" t="s">
        <v>136</v>
      </c>
      <c r="B5" s="132">
        <v>5674</v>
      </c>
      <c r="C5" s="132">
        <f>D5-B5-1</f>
        <v>-18</v>
      </c>
      <c r="D5" s="132">
        <v>5657</v>
      </c>
      <c r="E5" s="132">
        <v>3404</v>
      </c>
      <c r="F5" s="132">
        <f>G5-E5-1</f>
        <v>-40</v>
      </c>
      <c r="G5" s="132">
        <v>3365</v>
      </c>
      <c r="H5" s="132">
        <v>1087</v>
      </c>
      <c r="I5" s="132"/>
      <c r="J5" s="132">
        <v>1087</v>
      </c>
      <c r="K5" s="134" t="s">
        <v>136</v>
      </c>
      <c r="L5" s="132">
        <v>2173</v>
      </c>
      <c r="M5" s="132"/>
      <c r="N5" s="132">
        <v>2173</v>
      </c>
      <c r="O5" s="132">
        <v>12339</v>
      </c>
      <c r="P5" s="132">
        <f t="shared" ref="P5:P8" si="0">Q5-O5</f>
        <v>-59</v>
      </c>
      <c r="Q5" s="132">
        <v>12280</v>
      </c>
      <c r="R5" s="132">
        <v>-533</v>
      </c>
      <c r="S5" s="132">
        <v>11806</v>
      </c>
      <c r="T5" s="132">
        <f>U5-S5-1</f>
        <v>-59</v>
      </c>
      <c r="U5" s="93">
        <f>Q5+R5+1</f>
        <v>11748</v>
      </c>
      <c r="V5" s="134"/>
      <c r="W5" s="134"/>
    </row>
    <row r="6" spans="1:23">
      <c r="A6" s="134" t="s">
        <v>66</v>
      </c>
      <c r="B6" s="132">
        <v>56</v>
      </c>
      <c r="C6" s="132">
        <f>D6-B6+1</f>
        <v>-17</v>
      </c>
      <c r="D6" s="132">
        <v>38</v>
      </c>
      <c r="E6" s="132">
        <v>-27</v>
      </c>
      <c r="F6" s="132">
        <f t="shared" ref="F6:F7" si="1">G6-E6</f>
        <v>-39</v>
      </c>
      <c r="G6" s="132">
        <v>-66</v>
      </c>
      <c r="H6" s="132">
        <v>-310</v>
      </c>
      <c r="I6" s="132"/>
      <c r="J6" s="132">
        <v>-310</v>
      </c>
      <c r="K6" s="134" t="s">
        <v>66</v>
      </c>
      <c r="L6" s="132">
        <v>593</v>
      </c>
      <c r="M6" s="132"/>
      <c r="N6" s="132">
        <v>593</v>
      </c>
      <c r="O6" s="132">
        <v>312</v>
      </c>
      <c r="P6" s="132">
        <f t="shared" si="0"/>
        <v>-58</v>
      </c>
      <c r="Q6" s="132">
        <v>254</v>
      </c>
      <c r="R6" s="132">
        <v>-10</v>
      </c>
      <c r="S6" s="132">
        <v>302</v>
      </c>
      <c r="T6" s="132">
        <f t="shared" ref="T6" si="2">U6-S6</f>
        <v>-58</v>
      </c>
      <c r="U6" s="93">
        <f>Q6+R6</f>
        <v>244</v>
      </c>
      <c r="V6" s="134"/>
      <c r="W6" s="134"/>
    </row>
    <row r="7" spans="1:23">
      <c r="A7" s="134" t="s">
        <v>137</v>
      </c>
      <c r="B7" s="132">
        <v>3750</v>
      </c>
      <c r="C7" s="132">
        <f t="shared" ref="C7:C8" si="3">D7-B7</f>
        <v>-19</v>
      </c>
      <c r="D7" s="132">
        <v>3731</v>
      </c>
      <c r="E7" s="132">
        <v>5028</v>
      </c>
      <c r="F7" s="132">
        <f t="shared" si="1"/>
        <v>-32</v>
      </c>
      <c r="G7" s="132">
        <v>4996</v>
      </c>
      <c r="H7" s="132">
        <v>3248</v>
      </c>
      <c r="I7" s="132"/>
      <c r="J7" s="132">
        <v>3248</v>
      </c>
      <c r="K7" s="134" t="s">
        <v>137</v>
      </c>
      <c r="L7" s="132"/>
      <c r="M7" s="132"/>
      <c r="N7" s="132"/>
      <c r="O7" s="132">
        <f>B7+E7+H7</f>
        <v>12026</v>
      </c>
      <c r="P7" s="132">
        <f t="shared" si="0"/>
        <v>-50</v>
      </c>
      <c r="Q7" s="132">
        <v>11976</v>
      </c>
      <c r="R7" s="132">
        <v>-544</v>
      </c>
      <c r="S7" s="132">
        <v>11482</v>
      </c>
      <c r="T7" s="132">
        <f>U7-S7+1</f>
        <v>-50</v>
      </c>
      <c r="U7" s="93">
        <f>Q7+R7-1</f>
        <v>11431</v>
      </c>
      <c r="V7" s="134"/>
      <c r="W7" s="134"/>
    </row>
    <row r="8" spans="1:23">
      <c r="A8" s="134" t="s">
        <v>138</v>
      </c>
      <c r="B8" s="132">
        <v>27176</v>
      </c>
      <c r="C8" s="132">
        <f t="shared" si="3"/>
        <v>-18</v>
      </c>
      <c r="D8" s="132">
        <v>27158</v>
      </c>
      <c r="E8" s="132">
        <v>17957</v>
      </c>
      <c r="F8" s="132"/>
      <c r="G8" s="132">
        <v>17957</v>
      </c>
      <c r="H8" s="132">
        <v>5053</v>
      </c>
      <c r="I8" s="132"/>
      <c r="J8" s="132">
        <v>5053</v>
      </c>
      <c r="K8" s="134" t="s">
        <v>138</v>
      </c>
      <c r="L8" s="132"/>
      <c r="M8" s="132"/>
      <c r="N8" s="132"/>
      <c r="O8" s="132">
        <f>B8+E8+H8</f>
        <v>50186</v>
      </c>
      <c r="P8" s="132">
        <f t="shared" si="0"/>
        <v>-17</v>
      </c>
      <c r="Q8" s="132">
        <v>50169</v>
      </c>
      <c r="R8" s="132">
        <v>-783</v>
      </c>
      <c r="S8" s="132">
        <v>49404</v>
      </c>
      <c r="T8" s="132">
        <f>U8-S8+1</f>
        <v>-17</v>
      </c>
      <c r="U8" s="93">
        <f>Q8+R8</f>
        <v>49386</v>
      </c>
      <c r="V8" s="134"/>
      <c r="W8" s="134"/>
    </row>
    <row r="9" spans="1:23" ht="25.5" customHeight="1">
      <c r="A9" s="92" t="s">
        <v>139</v>
      </c>
      <c r="B9" s="141" t="s">
        <v>148</v>
      </c>
      <c r="C9" s="142" t="s">
        <v>1</v>
      </c>
      <c r="D9" s="143" t="s">
        <v>153</v>
      </c>
      <c r="E9" s="141" t="s">
        <v>149</v>
      </c>
      <c r="F9" s="142" t="s">
        <v>1</v>
      </c>
      <c r="G9" s="143" t="s">
        <v>145</v>
      </c>
      <c r="H9" s="141" t="s">
        <v>150</v>
      </c>
      <c r="I9" s="143" t="s">
        <v>154</v>
      </c>
      <c r="J9" s="143" t="s">
        <v>152</v>
      </c>
      <c r="K9" s="92" t="s">
        <v>139</v>
      </c>
      <c r="L9" s="141" t="s">
        <v>132</v>
      </c>
      <c r="M9" s="143" t="s">
        <v>154</v>
      </c>
      <c r="N9" s="143" t="s">
        <v>151</v>
      </c>
      <c r="O9" s="143" t="s">
        <v>146</v>
      </c>
      <c r="P9" s="143" t="s">
        <v>1</v>
      </c>
      <c r="Q9" s="143" t="s">
        <v>147</v>
      </c>
      <c r="R9" s="143" t="s">
        <v>133</v>
      </c>
      <c r="S9" s="143" t="s">
        <v>0</v>
      </c>
      <c r="T9" s="143" t="s">
        <v>1</v>
      </c>
      <c r="U9" s="143" t="s">
        <v>144</v>
      </c>
      <c r="V9" s="134"/>
      <c r="W9" s="134"/>
    </row>
    <row r="10" spans="1:23" ht="14.25" customHeight="1">
      <c r="A10" s="133" t="s">
        <v>134</v>
      </c>
      <c r="B10" s="132">
        <v>11428</v>
      </c>
      <c r="C10" s="132">
        <f>D10-B10</f>
        <v>-55</v>
      </c>
      <c r="D10" s="132">
        <v>11373</v>
      </c>
      <c r="E10" s="132">
        <v>7699</v>
      </c>
      <c r="F10" s="132">
        <f>G10-E10</f>
        <v>-39</v>
      </c>
      <c r="G10" s="132">
        <v>7660</v>
      </c>
      <c r="H10" s="132">
        <v>3734</v>
      </c>
      <c r="I10" s="132"/>
      <c r="J10" s="132">
        <v>3734</v>
      </c>
      <c r="K10" s="133" t="s">
        <v>134</v>
      </c>
      <c r="L10" s="132">
        <v>2323</v>
      </c>
      <c r="M10" s="132"/>
      <c r="N10" s="132">
        <v>2323</v>
      </c>
      <c r="O10" s="132">
        <v>25184</v>
      </c>
      <c r="P10" s="132">
        <f>Q10-O10</f>
        <v>-95</v>
      </c>
      <c r="Q10" s="132">
        <v>25089</v>
      </c>
      <c r="R10" s="132">
        <v>4</v>
      </c>
      <c r="S10" s="132">
        <v>25188</v>
      </c>
      <c r="T10" s="132">
        <f t="shared" ref="T10:T15" si="4">U10-S10</f>
        <v>-95</v>
      </c>
      <c r="U10" s="93">
        <v>25093</v>
      </c>
      <c r="V10" s="134"/>
      <c r="W10" s="134"/>
    </row>
    <row r="11" spans="1:23">
      <c r="A11" s="134" t="s">
        <v>135</v>
      </c>
      <c r="B11" s="132">
        <v>393</v>
      </c>
      <c r="C11" s="132"/>
      <c r="D11" s="132">
        <v>393</v>
      </c>
      <c r="E11" s="132">
        <v>244</v>
      </c>
      <c r="F11" s="132"/>
      <c r="G11" s="132">
        <v>244</v>
      </c>
      <c r="H11" s="132">
        <v>769</v>
      </c>
      <c r="I11" s="132"/>
      <c r="J11" s="132">
        <v>769</v>
      </c>
      <c r="K11" s="134" t="s">
        <v>135</v>
      </c>
      <c r="L11" s="132">
        <v>35</v>
      </c>
      <c r="M11" s="132"/>
      <c r="N11" s="132">
        <v>35</v>
      </c>
      <c r="O11" s="132">
        <v>1441</v>
      </c>
      <c r="P11" s="132"/>
      <c r="Q11" s="132">
        <v>1441</v>
      </c>
      <c r="R11" s="132">
        <v>-1441</v>
      </c>
      <c r="S11" s="132"/>
      <c r="T11" s="132"/>
      <c r="U11" s="93"/>
      <c r="V11" s="134"/>
      <c r="W11" s="134"/>
    </row>
    <row r="12" spans="1:23">
      <c r="A12" s="134" t="s">
        <v>136</v>
      </c>
      <c r="B12" s="132">
        <v>11821</v>
      </c>
      <c r="C12" s="132">
        <f t="shared" ref="C12:C14" si="5">D12-B12</f>
        <v>-55</v>
      </c>
      <c r="D12" s="132">
        <v>11766</v>
      </c>
      <c r="E12" s="132">
        <v>7943</v>
      </c>
      <c r="F12" s="132">
        <f>G12-E12+1</f>
        <v>-39</v>
      </c>
      <c r="G12" s="132">
        <v>7903</v>
      </c>
      <c r="H12" s="132">
        <v>4503</v>
      </c>
      <c r="I12" s="132"/>
      <c r="J12" s="132">
        <v>4503</v>
      </c>
      <c r="K12" s="134" t="s">
        <v>136</v>
      </c>
      <c r="L12" s="132">
        <v>2358</v>
      </c>
      <c r="M12" s="132"/>
      <c r="N12" s="132">
        <v>2358</v>
      </c>
      <c r="O12" s="132">
        <v>26625</v>
      </c>
      <c r="P12" s="132">
        <f t="shared" ref="P12:P29" si="6">Q12-O12</f>
        <v>-95</v>
      </c>
      <c r="Q12" s="132">
        <v>26530</v>
      </c>
      <c r="R12" s="132">
        <v>-1437</v>
      </c>
      <c r="S12" s="132">
        <v>25188</v>
      </c>
      <c r="T12" s="132">
        <f t="shared" si="4"/>
        <v>-95</v>
      </c>
      <c r="U12" s="93">
        <v>25093</v>
      </c>
      <c r="V12" s="134"/>
      <c r="W12" s="134"/>
    </row>
    <row r="13" spans="1:23">
      <c r="A13" s="134" t="s">
        <v>66</v>
      </c>
      <c r="B13" s="132">
        <v>200</v>
      </c>
      <c r="C13" s="132">
        <f t="shared" si="5"/>
        <v>-55</v>
      </c>
      <c r="D13" s="132">
        <v>145</v>
      </c>
      <c r="E13" s="132">
        <v>43</v>
      </c>
      <c r="F13" s="132">
        <f t="shared" ref="F13:F14" si="7">G13-E13</f>
        <v>-39</v>
      </c>
      <c r="G13" s="132">
        <v>4</v>
      </c>
      <c r="H13" s="132">
        <v>26</v>
      </c>
      <c r="I13" s="132"/>
      <c r="J13" s="132">
        <v>26</v>
      </c>
      <c r="K13" s="134" t="s">
        <v>66</v>
      </c>
      <c r="L13" s="132">
        <v>658</v>
      </c>
      <c r="M13" s="132"/>
      <c r="N13" s="132">
        <v>658</v>
      </c>
      <c r="O13" s="132">
        <v>927</v>
      </c>
      <c r="P13" s="132">
        <f t="shared" si="6"/>
        <v>-95</v>
      </c>
      <c r="Q13" s="132">
        <v>832</v>
      </c>
      <c r="R13" s="132">
        <v>-77</v>
      </c>
      <c r="S13" s="132">
        <v>850</v>
      </c>
      <c r="T13" s="132">
        <f>U13-S13</f>
        <v>-95</v>
      </c>
      <c r="U13" s="93">
        <f>754+1</f>
        <v>755</v>
      </c>
      <c r="V13" s="134"/>
      <c r="W13" s="134"/>
    </row>
    <row r="14" spans="1:23">
      <c r="A14" s="134" t="s">
        <v>137</v>
      </c>
      <c r="B14" s="132">
        <v>12808</v>
      </c>
      <c r="C14" s="132">
        <f t="shared" si="5"/>
        <v>-65</v>
      </c>
      <c r="D14" s="132">
        <v>12743</v>
      </c>
      <c r="E14" s="132">
        <v>9511</v>
      </c>
      <c r="F14" s="132">
        <f t="shared" si="7"/>
        <v>-31</v>
      </c>
      <c r="G14" s="132">
        <v>9480</v>
      </c>
      <c r="H14" s="132">
        <v>6862</v>
      </c>
      <c r="I14" s="132"/>
      <c r="J14" s="132">
        <v>6862</v>
      </c>
      <c r="K14" s="134" t="s">
        <v>137</v>
      </c>
      <c r="L14" s="132"/>
      <c r="M14" s="132"/>
      <c r="N14" s="132"/>
      <c r="O14" s="132">
        <f>B14+E14+H14</f>
        <v>29181</v>
      </c>
      <c r="P14" s="132">
        <f t="shared" si="6"/>
        <v>-97</v>
      </c>
      <c r="Q14" s="132">
        <v>29084</v>
      </c>
      <c r="R14" s="132">
        <v>-1268</v>
      </c>
      <c r="S14" s="132">
        <v>27913</v>
      </c>
      <c r="T14" s="132">
        <f t="shared" si="4"/>
        <v>-97</v>
      </c>
      <c r="U14" s="93">
        <v>27816</v>
      </c>
      <c r="V14" s="134"/>
      <c r="W14" s="134"/>
    </row>
    <row r="15" spans="1:23">
      <c r="A15" s="134" t="s">
        <v>138</v>
      </c>
      <c r="B15" s="132">
        <v>30153</v>
      </c>
      <c r="C15" s="132">
        <f>D15-B15</f>
        <v>-26</v>
      </c>
      <c r="D15" s="132">
        <v>30127</v>
      </c>
      <c r="E15" s="132">
        <v>18019</v>
      </c>
      <c r="F15" s="132"/>
      <c r="G15" s="132">
        <v>18019</v>
      </c>
      <c r="H15" s="132">
        <v>5251</v>
      </c>
      <c r="I15" s="132"/>
      <c r="J15" s="132">
        <v>5251</v>
      </c>
      <c r="K15" s="134" t="s">
        <v>138</v>
      </c>
      <c r="L15" s="132"/>
      <c r="M15" s="132"/>
      <c r="N15" s="132"/>
      <c r="O15" s="132">
        <f>B15+E15+H15</f>
        <v>53423</v>
      </c>
      <c r="P15" s="132">
        <f t="shared" si="6"/>
        <v>-26</v>
      </c>
      <c r="Q15" s="132">
        <v>53397</v>
      </c>
      <c r="R15" s="132">
        <v>-1158</v>
      </c>
      <c r="S15" s="132">
        <v>52265</v>
      </c>
      <c r="T15" s="132">
        <f t="shared" si="4"/>
        <v>-26</v>
      </c>
      <c r="U15" s="93">
        <v>52239</v>
      </c>
      <c r="V15" s="134"/>
      <c r="W15" s="134"/>
    </row>
    <row r="16" spans="1:23" ht="33.75">
      <c r="A16" s="92" t="s">
        <v>140</v>
      </c>
      <c r="B16" s="141" t="s">
        <v>148</v>
      </c>
      <c r="C16" s="142" t="s">
        <v>1</v>
      </c>
      <c r="D16" s="143" t="s">
        <v>153</v>
      </c>
      <c r="E16" s="141" t="s">
        <v>149</v>
      </c>
      <c r="F16" s="142" t="s">
        <v>1</v>
      </c>
      <c r="G16" s="143" t="s">
        <v>145</v>
      </c>
      <c r="H16" s="141" t="s">
        <v>150</v>
      </c>
      <c r="I16" s="143" t="s">
        <v>154</v>
      </c>
      <c r="J16" s="143" t="s">
        <v>152</v>
      </c>
      <c r="K16" s="92" t="s">
        <v>140</v>
      </c>
      <c r="L16" s="141" t="s">
        <v>132</v>
      </c>
      <c r="M16" s="143" t="s">
        <v>154</v>
      </c>
      <c r="N16" s="143" t="s">
        <v>151</v>
      </c>
      <c r="O16" s="143" t="s">
        <v>146</v>
      </c>
      <c r="P16" s="143" t="s">
        <v>1</v>
      </c>
      <c r="Q16" s="143" t="s">
        <v>147</v>
      </c>
      <c r="R16" s="143" t="s">
        <v>133</v>
      </c>
      <c r="S16" s="143" t="s">
        <v>0</v>
      </c>
      <c r="T16" s="143" t="s">
        <v>1</v>
      </c>
      <c r="U16" s="143" t="s">
        <v>144</v>
      </c>
      <c r="V16" s="134"/>
      <c r="W16" s="134"/>
    </row>
    <row r="17" spans="1:23" ht="20.25" customHeight="1">
      <c r="A17" s="133" t="s">
        <v>134</v>
      </c>
      <c r="B17" s="132">
        <v>16525</v>
      </c>
      <c r="C17" s="132">
        <f>D17-B17</f>
        <v>-82</v>
      </c>
      <c r="D17" s="132">
        <v>16443</v>
      </c>
      <c r="E17" s="132">
        <v>12097</v>
      </c>
      <c r="F17" s="132">
        <f>G17-E17</f>
        <v>-40</v>
      </c>
      <c r="G17" s="132">
        <v>12057</v>
      </c>
      <c r="H17" s="132">
        <v>7188</v>
      </c>
      <c r="I17" s="132"/>
      <c r="J17" s="132">
        <v>7188</v>
      </c>
      <c r="K17" s="133" t="s">
        <v>134</v>
      </c>
      <c r="L17" s="132">
        <v>2475</v>
      </c>
      <c r="M17" s="132"/>
      <c r="N17" s="132">
        <v>2475</v>
      </c>
      <c r="O17" s="132">
        <v>38286</v>
      </c>
      <c r="P17" s="132">
        <f>Q17-O17+1</f>
        <v>-122</v>
      </c>
      <c r="Q17" s="132">
        <v>38163</v>
      </c>
      <c r="R17" s="132">
        <f>5-1</f>
        <v>4</v>
      </c>
      <c r="S17" s="132">
        <v>38290</v>
      </c>
      <c r="T17" s="132">
        <f t="shared" ref="T17:T22" si="8">U17-S17</f>
        <v>-122</v>
      </c>
      <c r="U17" s="93">
        <v>38168</v>
      </c>
      <c r="V17" s="134"/>
      <c r="W17" s="134"/>
    </row>
    <row r="18" spans="1:23">
      <c r="A18" s="134" t="s">
        <v>135</v>
      </c>
      <c r="B18" s="132">
        <v>642</v>
      </c>
      <c r="C18" s="132">
        <f t="shared" ref="C18:C22" si="9">D18-B18</f>
        <v>0</v>
      </c>
      <c r="D18" s="132">
        <v>642</v>
      </c>
      <c r="E18" s="132">
        <v>318</v>
      </c>
      <c r="F18" s="132"/>
      <c r="G18" s="132">
        <v>318</v>
      </c>
      <c r="H18" s="132">
        <v>1366</v>
      </c>
      <c r="I18" s="132"/>
      <c r="J18" s="132">
        <v>1366</v>
      </c>
      <c r="K18" s="134" t="s">
        <v>135</v>
      </c>
      <c r="L18" s="132">
        <v>50</v>
      </c>
      <c r="M18" s="132"/>
      <c r="N18" s="132">
        <v>50</v>
      </c>
      <c r="O18" s="132">
        <v>2376</v>
      </c>
      <c r="P18" s="132"/>
      <c r="Q18" s="132">
        <v>2376</v>
      </c>
      <c r="R18" s="132">
        <v>-2376</v>
      </c>
      <c r="S18" s="132"/>
      <c r="T18" s="132"/>
      <c r="U18" s="93"/>
      <c r="V18" s="134"/>
      <c r="W18" s="134"/>
    </row>
    <row r="19" spans="1:23">
      <c r="A19" s="134" t="s">
        <v>136</v>
      </c>
      <c r="B19" s="132">
        <v>17167</v>
      </c>
      <c r="C19" s="132">
        <f t="shared" si="9"/>
        <v>-82</v>
      </c>
      <c r="D19" s="132">
        <v>17085</v>
      </c>
      <c r="E19" s="132">
        <v>12415</v>
      </c>
      <c r="F19" s="132">
        <f t="shared" ref="F19:F21" si="10">G19-E19</f>
        <v>-40</v>
      </c>
      <c r="G19" s="132">
        <v>12375</v>
      </c>
      <c r="H19" s="132">
        <v>8554</v>
      </c>
      <c r="I19" s="132"/>
      <c r="J19" s="132">
        <v>8554</v>
      </c>
      <c r="K19" s="134" t="s">
        <v>136</v>
      </c>
      <c r="L19" s="132">
        <v>2525</v>
      </c>
      <c r="M19" s="132"/>
      <c r="N19" s="132">
        <v>2525</v>
      </c>
      <c r="O19" s="132">
        <v>40662</v>
      </c>
      <c r="P19" s="132">
        <f t="shared" si="6"/>
        <v>-122</v>
      </c>
      <c r="Q19" s="132">
        <v>40540</v>
      </c>
      <c r="R19" s="132">
        <v>-2372</v>
      </c>
      <c r="S19" s="132">
        <v>38290</v>
      </c>
      <c r="T19" s="132">
        <f t="shared" si="8"/>
        <v>-122</v>
      </c>
      <c r="U19" s="93">
        <v>38168</v>
      </c>
      <c r="V19" s="134"/>
      <c r="W19" s="134"/>
    </row>
    <row r="20" spans="1:23">
      <c r="A20" s="134" t="s">
        <v>66</v>
      </c>
      <c r="B20" s="132">
        <v>316</v>
      </c>
      <c r="C20" s="132">
        <f t="shared" si="9"/>
        <v>-82</v>
      </c>
      <c r="D20" s="132">
        <v>234</v>
      </c>
      <c r="E20" s="132">
        <v>-22</v>
      </c>
      <c r="F20" s="132">
        <f t="shared" si="10"/>
        <v>-39</v>
      </c>
      <c r="G20" s="132">
        <v>-61</v>
      </c>
      <c r="H20" s="132">
        <v>435</v>
      </c>
      <c r="I20" s="132"/>
      <c r="J20" s="132">
        <v>435</v>
      </c>
      <c r="K20" s="134" t="s">
        <v>66</v>
      </c>
      <c r="L20" s="132">
        <v>650</v>
      </c>
      <c r="M20" s="132"/>
      <c r="N20" s="132">
        <v>650</v>
      </c>
      <c r="O20" s="132">
        <v>1379</v>
      </c>
      <c r="P20" s="132">
        <f t="shared" si="6"/>
        <v>-121</v>
      </c>
      <c r="Q20" s="132">
        <v>1258</v>
      </c>
      <c r="R20" s="132">
        <v>-139</v>
      </c>
      <c r="S20" s="132">
        <v>1240</v>
      </c>
      <c r="T20" s="132">
        <f>U20-S20+1</f>
        <v>-121</v>
      </c>
      <c r="U20" s="93">
        <v>1118</v>
      </c>
      <c r="V20" s="134"/>
      <c r="W20" s="134"/>
    </row>
    <row r="21" spans="1:23">
      <c r="A21" s="134" t="s">
        <v>137</v>
      </c>
      <c r="B21" s="132">
        <v>18391</v>
      </c>
      <c r="C21" s="132">
        <f t="shared" si="9"/>
        <v>-110</v>
      </c>
      <c r="D21" s="132">
        <v>18281</v>
      </c>
      <c r="E21" s="132">
        <v>14669</v>
      </c>
      <c r="F21" s="132">
        <f t="shared" si="10"/>
        <v>-31</v>
      </c>
      <c r="G21" s="132">
        <v>14638</v>
      </c>
      <c r="H21" s="132">
        <v>9445</v>
      </c>
      <c r="I21" s="132"/>
      <c r="J21" s="132">
        <v>9445</v>
      </c>
      <c r="K21" s="134" t="s">
        <v>137</v>
      </c>
      <c r="L21" s="132"/>
      <c r="M21" s="132"/>
      <c r="N21" s="132"/>
      <c r="O21" s="132">
        <f t="shared" ref="O21:O22" si="11">B21+E21+H21</f>
        <v>42505</v>
      </c>
      <c r="P21" s="132">
        <f>Q21-O21</f>
        <v>-140</v>
      </c>
      <c r="Q21" s="132">
        <v>42365</v>
      </c>
      <c r="R21" s="132">
        <v>-1811</v>
      </c>
      <c r="S21" s="132">
        <v>40695</v>
      </c>
      <c r="T21" s="132">
        <f>U21-S21+1</f>
        <v>-140</v>
      </c>
      <c r="U21" s="93">
        <v>40554</v>
      </c>
      <c r="V21" s="134"/>
      <c r="W21" s="134"/>
    </row>
    <row r="22" spans="1:23">
      <c r="A22" s="134" t="s">
        <v>138</v>
      </c>
      <c r="B22" s="132">
        <v>30403</v>
      </c>
      <c r="C22" s="132">
        <f t="shared" si="9"/>
        <v>-45</v>
      </c>
      <c r="D22" s="132">
        <v>30358</v>
      </c>
      <c r="E22" s="132">
        <v>18792</v>
      </c>
      <c r="F22" s="132"/>
      <c r="G22" s="132">
        <v>18792</v>
      </c>
      <c r="H22" s="132">
        <v>3781</v>
      </c>
      <c r="I22" s="132"/>
      <c r="J22" s="132">
        <v>3781</v>
      </c>
      <c r="K22" s="134" t="s">
        <v>138</v>
      </c>
      <c r="L22" s="132"/>
      <c r="M22" s="132"/>
      <c r="N22" s="132"/>
      <c r="O22" s="132">
        <f t="shared" si="11"/>
        <v>52976</v>
      </c>
      <c r="P22" s="132">
        <f t="shared" si="6"/>
        <v>-45</v>
      </c>
      <c r="Q22" s="132">
        <v>52931</v>
      </c>
      <c r="R22" s="132">
        <v>-756</v>
      </c>
      <c r="S22" s="132">
        <v>52220</v>
      </c>
      <c r="T22" s="132">
        <f t="shared" si="8"/>
        <v>-45</v>
      </c>
      <c r="U22" s="93">
        <v>52175</v>
      </c>
      <c r="V22" s="134"/>
      <c r="W22" s="134"/>
    </row>
    <row r="23" spans="1:23" ht="33.75">
      <c r="A23" s="92" t="s">
        <v>141</v>
      </c>
      <c r="B23" s="141" t="s">
        <v>148</v>
      </c>
      <c r="C23" s="142" t="s">
        <v>1</v>
      </c>
      <c r="D23" s="143" t="s">
        <v>153</v>
      </c>
      <c r="E23" s="141" t="s">
        <v>149</v>
      </c>
      <c r="F23" s="142" t="s">
        <v>1</v>
      </c>
      <c r="G23" s="143" t="s">
        <v>145</v>
      </c>
      <c r="H23" s="141" t="s">
        <v>150</v>
      </c>
      <c r="I23" s="143" t="s">
        <v>154</v>
      </c>
      <c r="J23" s="143" t="s">
        <v>152</v>
      </c>
      <c r="K23" s="92" t="s">
        <v>141</v>
      </c>
      <c r="L23" s="141" t="s">
        <v>132</v>
      </c>
      <c r="M23" s="143" t="s">
        <v>154</v>
      </c>
      <c r="N23" s="143" t="s">
        <v>151</v>
      </c>
      <c r="O23" s="143" t="s">
        <v>146</v>
      </c>
      <c r="P23" s="143" t="s">
        <v>1</v>
      </c>
      <c r="Q23" s="143" t="s">
        <v>147</v>
      </c>
      <c r="R23" s="143" t="s">
        <v>133</v>
      </c>
      <c r="S23" s="143" t="s">
        <v>0</v>
      </c>
      <c r="T23" s="143" t="s">
        <v>1</v>
      </c>
      <c r="U23" s="143" t="s">
        <v>144</v>
      </c>
      <c r="V23" s="134"/>
      <c r="W23" s="134"/>
    </row>
    <row r="24" spans="1:23" ht="21.75" customHeight="1">
      <c r="A24" s="133" t="s">
        <v>134</v>
      </c>
      <c r="B24" s="132">
        <v>23639</v>
      </c>
      <c r="C24" s="132">
        <f>D24-B24</f>
        <v>-105</v>
      </c>
      <c r="D24" s="132">
        <v>23534</v>
      </c>
      <c r="E24" s="132">
        <v>18115</v>
      </c>
      <c r="F24" s="132">
        <f>G24-E24</f>
        <v>-62</v>
      </c>
      <c r="G24" s="132">
        <v>18053</v>
      </c>
      <c r="H24" s="132">
        <v>10343</v>
      </c>
      <c r="I24" s="132"/>
      <c r="J24" s="132">
        <v>10343</v>
      </c>
      <c r="K24" s="133" t="s">
        <v>134</v>
      </c>
      <c r="L24" s="132">
        <v>2505</v>
      </c>
      <c r="M24" s="132"/>
      <c r="N24" s="132">
        <v>2505</v>
      </c>
      <c r="O24" s="132">
        <v>54601</v>
      </c>
      <c r="P24" s="132">
        <f>Q24-O24-1</f>
        <v>-167</v>
      </c>
      <c r="Q24" s="132">
        <v>54435</v>
      </c>
      <c r="R24" s="132">
        <v>7</v>
      </c>
      <c r="S24" s="132">
        <v>54608</v>
      </c>
      <c r="T24" s="132">
        <f t="shared" ref="T24:T29" si="12">U24-S24</f>
        <v>-167</v>
      </c>
      <c r="U24" s="93">
        <v>54441</v>
      </c>
      <c r="V24" s="134"/>
      <c r="W24" s="134"/>
    </row>
    <row r="25" spans="1:23">
      <c r="A25" s="134" t="s">
        <v>135</v>
      </c>
      <c r="B25" s="132">
        <v>1089</v>
      </c>
      <c r="C25" s="132"/>
      <c r="D25" s="132">
        <v>1089</v>
      </c>
      <c r="E25" s="132">
        <v>437</v>
      </c>
      <c r="F25" s="132"/>
      <c r="G25" s="132">
        <v>437</v>
      </c>
      <c r="H25" s="132">
        <v>2050</v>
      </c>
      <c r="I25" s="132"/>
      <c r="J25" s="132">
        <v>2050</v>
      </c>
      <c r="K25" s="134" t="s">
        <v>135</v>
      </c>
      <c r="L25" s="132">
        <v>62</v>
      </c>
      <c r="M25" s="132"/>
      <c r="N25" s="132">
        <v>62</v>
      </c>
      <c r="O25" s="132">
        <v>3638</v>
      </c>
      <c r="P25" s="132"/>
      <c r="Q25" s="132">
        <v>3638</v>
      </c>
      <c r="R25" s="132">
        <v>-3638</v>
      </c>
      <c r="S25" s="132"/>
      <c r="T25" s="132"/>
      <c r="U25" s="93"/>
      <c r="V25" s="134"/>
      <c r="W25" s="134"/>
    </row>
    <row r="26" spans="1:23">
      <c r="A26" s="134" t="s">
        <v>136</v>
      </c>
      <c r="B26" s="132">
        <v>24727</v>
      </c>
      <c r="C26" s="132">
        <f t="shared" ref="C26:C29" si="13">D26-B26</f>
        <v>-105</v>
      </c>
      <c r="D26" s="132">
        <v>24622</v>
      </c>
      <c r="E26" s="132">
        <v>18552</v>
      </c>
      <c r="F26" s="132">
        <f t="shared" ref="F26:F29" si="14">G26-E26</f>
        <v>-62</v>
      </c>
      <c r="G26" s="132">
        <v>18490</v>
      </c>
      <c r="H26" s="132">
        <v>12393</v>
      </c>
      <c r="I26" s="132"/>
      <c r="J26" s="132">
        <v>12393</v>
      </c>
      <c r="K26" s="134" t="s">
        <v>136</v>
      </c>
      <c r="L26" s="132">
        <v>2567</v>
      </c>
      <c r="M26" s="132"/>
      <c r="N26" s="132">
        <v>2567</v>
      </c>
      <c r="O26" s="132">
        <v>58239</v>
      </c>
      <c r="P26" s="132">
        <f>Q26-O26-1</f>
        <v>-167</v>
      </c>
      <c r="Q26" s="132">
        <v>58073</v>
      </c>
      <c r="R26" s="132">
        <v>-3631</v>
      </c>
      <c r="S26" s="132">
        <v>54608</v>
      </c>
      <c r="T26" s="132">
        <f t="shared" si="12"/>
        <v>-167</v>
      </c>
      <c r="U26" s="93">
        <v>54441</v>
      </c>
      <c r="V26" s="134"/>
      <c r="W26" s="134"/>
    </row>
    <row r="27" spans="1:23">
      <c r="A27" s="134" t="s">
        <v>66</v>
      </c>
      <c r="B27" s="132">
        <v>515</v>
      </c>
      <c r="C27" s="132">
        <f t="shared" si="13"/>
        <v>-106</v>
      </c>
      <c r="D27" s="132">
        <v>409</v>
      </c>
      <c r="E27" s="132">
        <v>-137</v>
      </c>
      <c r="F27" s="132">
        <f t="shared" si="14"/>
        <v>-61</v>
      </c>
      <c r="G27" s="132">
        <v>-198</v>
      </c>
      <c r="H27" s="132">
        <v>577</v>
      </c>
      <c r="I27" s="132"/>
      <c r="J27" s="132">
        <v>577</v>
      </c>
      <c r="K27" s="134" t="s">
        <v>66</v>
      </c>
      <c r="L27" s="132">
        <v>601</v>
      </c>
      <c r="M27" s="132"/>
      <c r="N27" s="132">
        <v>601</v>
      </c>
      <c r="O27" s="132">
        <v>1556</v>
      </c>
      <c r="P27" s="132">
        <f t="shared" si="6"/>
        <v>-167</v>
      </c>
      <c r="Q27" s="132">
        <v>1389</v>
      </c>
      <c r="R27" s="132">
        <v>-314</v>
      </c>
      <c r="S27" s="132">
        <v>1242</v>
      </c>
      <c r="T27" s="132">
        <f t="shared" si="12"/>
        <v>-167</v>
      </c>
      <c r="U27" s="93">
        <v>1075</v>
      </c>
      <c r="V27" s="134"/>
      <c r="W27" s="134"/>
    </row>
    <row r="28" spans="1:23">
      <c r="A28" s="134" t="s">
        <v>137</v>
      </c>
      <c r="B28" s="132">
        <v>25092</v>
      </c>
      <c r="C28" s="132">
        <f t="shared" si="13"/>
        <v>-131</v>
      </c>
      <c r="D28" s="132">
        <v>24961</v>
      </c>
      <c r="E28" s="132">
        <v>21810</v>
      </c>
      <c r="F28" s="132">
        <f t="shared" si="14"/>
        <v>-83</v>
      </c>
      <c r="G28" s="132">
        <v>21727</v>
      </c>
      <c r="H28" s="132">
        <v>12522</v>
      </c>
      <c r="I28" s="132"/>
      <c r="J28" s="132">
        <v>12522</v>
      </c>
      <c r="K28" s="134" t="s">
        <v>137</v>
      </c>
      <c r="L28" s="132"/>
      <c r="M28" s="132"/>
      <c r="N28" s="132"/>
      <c r="O28" s="132">
        <f t="shared" ref="O28:O29" si="15">B28+E28+H28</f>
        <v>59424</v>
      </c>
      <c r="P28" s="132">
        <f t="shared" si="6"/>
        <v>-213</v>
      </c>
      <c r="Q28" s="132">
        <v>59211</v>
      </c>
      <c r="R28" s="132">
        <v>-2434</v>
      </c>
      <c r="S28" s="132">
        <v>56990</v>
      </c>
      <c r="T28" s="132">
        <f t="shared" si="12"/>
        <v>-213</v>
      </c>
      <c r="U28" s="93">
        <v>56777</v>
      </c>
      <c r="V28" s="134"/>
      <c r="W28" s="134"/>
    </row>
    <row r="29" spans="1:23">
      <c r="A29" s="134" t="s">
        <v>138</v>
      </c>
      <c r="B29" s="132">
        <v>29671</v>
      </c>
      <c r="C29" s="132">
        <f t="shared" si="13"/>
        <v>-43</v>
      </c>
      <c r="D29" s="132">
        <v>29628</v>
      </c>
      <c r="E29" s="132">
        <v>19711</v>
      </c>
      <c r="F29" s="132">
        <f t="shared" si="14"/>
        <v>-29</v>
      </c>
      <c r="G29" s="132">
        <v>19682</v>
      </c>
      <c r="H29" s="132">
        <v>3059</v>
      </c>
      <c r="I29" s="132"/>
      <c r="J29" s="132">
        <v>3059</v>
      </c>
      <c r="K29" s="134" t="s">
        <v>138</v>
      </c>
      <c r="L29" s="132"/>
      <c r="M29" s="132"/>
      <c r="N29" s="132"/>
      <c r="O29" s="132">
        <f t="shared" si="15"/>
        <v>52441</v>
      </c>
      <c r="P29" s="132">
        <f t="shared" si="6"/>
        <v>-72</v>
      </c>
      <c r="Q29" s="132">
        <v>52369</v>
      </c>
      <c r="R29" s="132">
        <v>-635</v>
      </c>
      <c r="S29" s="132">
        <v>51806</v>
      </c>
      <c r="T29" s="132">
        <f t="shared" si="12"/>
        <v>-72</v>
      </c>
      <c r="U29" s="93">
        <v>51734</v>
      </c>
      <c r="V29" s="134"/>
      <c r="W29" s="134"/>
    </row>
    <row r="30" spans="1:23">
      <c r="A30" s="134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spans="1:23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spans="1:23">
      <c r="A32" s="134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spans="1:23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</sheetData>
  <sheetProtection password="E959"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10" max="1048575" man="1"/>
  </colBreaks>
  <ignoredErrors>
    <ignoredError sqref="T7:U7 C6 F5 F12 T5 T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3</vt:i4>
      </vt:variant>
    </vt:vector>
  </HeadingPairs>
  <TitlesOfParts>
    <vt:vector size="9" baseType="lpstr">
      <vt:lpstr>Resultaträkning</vt:lpstr>
      <vt:lpstr>Övrigt totalresultat</vt:lpstr>
      <vt:lpstr>Balansräkning</vt:lpstr>
      <vt:lpstr>Eget kapital</vt:lpstr>
      <vt:lpstr>Kassaflöde</vt:lpstr>
      <vt:lpstr>Segment</vt:lpstr>
      <vt:lpstr>Balansräkning!Utskriftsområde</vt:lpstr>
      <vt:lpstr>'Eget kapital'!Utskriftsområde</vt:lpstr>
      <vt:lpstr>'Övrigt totalresultat'!Utskriftsområde</vt:lpstr>
    </vt:vector>
  </TitlesOfParts>
  <Company>NCC 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Börjesson Hans (Grou SE)</dc:creator>
  <cp:lastModifiedBy>Svensson Rickard</cp:lastModifiedBy>
  <cp:lastPrinted>2018-04-12T13:18:39Z</cp:lastPrinted>
  <dcterms:created xsi:type="dcterms:W3CDTF">2013-03-21T16:36:36Z</dcterms:created>
  <dcterms:modified xsi:type="dcterms:W3CDTF">2018-04-12T14:03:14Z</dcterms:modified>
</cp:coreProperties>
</file>